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érôme STEIGER\DKJS Event\Marketing - Documents\Projets rédactionnels\Articles site institutionnel\Budget du CSE\"/>
    </mc:Choice>
  </mc:AlternateContent>
  <xr:revisionPtr revIDLastSave="0" documentId="13_ncr:1_{25778142-A848-4AA5-9EA3-3EB64535D51B}" xr6:coauthVersionLast="47" xr6:coauthVersionMax="47" xr10:uidLastSave="{00000000-0000-0000-0000-000000000000}"/>
  <bookViews>
    <workbookView xWindow="28680" yWindow="-120" windowWidth="29040" windowHeight="15840" tabRatio="437" activeTab="1" xr2:uid="{4B9B50BB-24A5-4D40-9028-12E7CCDE12ED}"/>
  </bookViews>
  <sheets>
    <sheet name="Budget FCT annuel" sheetId="3" r:id="rId1"/>
    <sheet name="Budget ASC annue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2" l="1"/>
  <c r="I17" i="2"/>
  <c r="H17" i="2"/>
  <c r="E47" i="3"/>
  <c r="D64" i="3" l="1"/>
  <c r="E64" i="3" s="1"/>
  <c r="E65" i="3" s="1"/>
  <c r="E30" i="3"/>
  <c r="E18" i="3"/>
  <c r="E22" i="3"/>
  <c r="E23" i="3"/>
  <c r="E24" i="3"/>
  <c r="E25" i="3"/>
  <c r="F75" i="3"/>
  <c r="F68" i="3"/>
  <c r="E61" i="3"/>
  <c r="F47" i="3"/>
  <c r="F26" i="3"/>
  <c r="F12" i="3"/>
  <c r="F77" i="3" s="1"/>
  <c r="E12" i="3"/>
  <c r="H27" i="2"/>
  <c r="H35" i="2"/>
  <c r="H42" i="2"/>
  <c r="I42" i="2"/>
  <c r="H39" i="2"/>
  <c r="I39" i="2"/>
  <c r="H62" i="2"/>
  <c r="I62" i="2"/>
  <c r="H70" i="2"/>
  <c r="I70" i="2"/>
  <c r="H76" i="2"/>
  <c r="I76" i="2"/>
  <c r="H47" i="2"/>
  <c r="I47" i="2"/>
  <c r="H48" i="2"/>
  <c r="I48" i="2"/>
  <c r="H49" i="2"/>
  <c r="I49" i="2"/>
  <c r="H50" i="2"/>
  <c r="I50" i="2"/>
  <c r="H51" i="2"/>
  <c r="I51" i="2"/>
  <c r="H52" i="2"/>
  <c r="I52" i="2"/>
  <c r="H53" i="2"/>
  <c r="I53" i="2"/>
  <c r="H55" i="2"/>
  <c r="I55" i="2"/>
  <c r="H56" i="2"/>
  <c r="I56" i="2"/>
  <c r="I12" i="2"/>
  <c r="E75" i="2"/>
  <c r="I75" i="2" s="1"/>
  <c r="C33" i="2"/>
  <c r="E33" i="2" s="1"/>
  <c r="I33" i="2" s="1"/>
  <c r="C32" i="2"/>
  <c r="E60" i="2"/>
  <c r="I60" i="2" s="1"/>
  <c r="H12" i="2"/>
  <c r="I26" i="2"/>
  <c r="H26" i="2"/>
  <c r="I25" i="2"/>
  <c r="H25" i="2"/>
  <c r="I24" i="2"/>
  <c r="H24" i="2"/>
  <c r="I23" i="2"/>
  <c r="H23" i="2"/>
  <c r="H22" i="2"/>
  <c r="I22" i="2"/>
  <c r="I21" i="2"/>
  <c r="H21" i="2"/>
  <c r="I19" i="2"/>
  <c r="H19" i="2"/>
  <c r="I20" i="2"/>
  <c r="H20" i="2"/>
  <c r="I18" i="2"/>
  <c r="H18" i="2"/>
  <c r="I27" i="2" s="1"/>
  <c r="I15" i="2"/>
  <c r="H15" i="2"/>
  <c r="E74" i="2"/>
  <c r="I74" i="2" s="1"/>
  <c r="I41" i="2"/>
  <c r="H41" i="2"/>
  <c r="I40" i="2"/>
  <c r="H40" i="2"/>
  <c r="E54" i="2"/>
  <c r="H54" i="2" s="1"/>
  <c r="C34" i="2"/>
  <c r="E34" i="2" s="1"/>
  <c r="H34" i="2" s="1"/>
  <c r="E68" i="2"/>
  <c r="I68" i="2" s="1"/>
  <c r="E69" i="2"/>
  <c r="I69" i="2" s="1"/>
  <c r="E67" i="2"/>
  <c r="H67" i="2" s="1"/>
  <c r="E61" i="2"/>
  <c r="I61" i="2" s="1"/>
  <c r="E46" i="2"/>
  <c r="H46" i="2" s="1"/>
  <c r="E31" i="2"/>
  <c r="H31" i="2" s="1"/>
  <c r="H43" i="2" l="1"/>
  <c r="I43" i="2"/>
  <c r="J43" i="2" s="1"/>
  <c r="H28" i="2"/>
  <c r="I28" i="2"/>
  <c r="I31" i="2"/>
  <c r="H57" i="2"/>
  <c r="H61" i="2"/>
  <c r="I46" i="2"/>
  <c r="I34" i="2"/>
  <c r="I77" i="2"/>
  <c r="I54" i="2"/>
  <c r="J12" i="2"/>
  <c r="I63" i="2"/>
  <c r="G12" i="3"/>
  <c r="E72" i="3"/>
  <c r="E75" i="3" s="1"/>
  <c r="G75" i="3" s="1"/>
  <c r="E26" i="3"/>
  <c r="G26" i="3" s="1"/>
  <c r="G47" i="3"/>
  <c r="F39" i="3"/>
  <c r="E39" i="3"/>
  <c r="F61" i="3"/>
  <c r="G61" i="3" s="1"/>
  <c r="E68" i="3"/>
  <c r="H74" i="2"/>
  <c r="H75" i="2"/>
  <c r="H33" i="2"/>
  <c r="H60" i="2"/>
  <c r="H69" i="2"/>
  <c r="I67" i="2"/>
  <c r="I71" i="2" s="1"/>
  <c r="E32" i="2"/>
  <c r="H68" i="2"/>
  <c r="I57" i="2" l="1"/>
  <c r="J57" i="2" s="1"/>
  <c r="J28" i="2"/>
  <c r="H63" i="2"/>
  <c r="J63" i="2" s="1"/>
  <c r="H71" i="2"/>
  <c r="J71" i="2" s="1"/>
  <c r="G68" i="3"/>
  <c r="E77" i="3"/>
  <c r="G39" i="3"/>
  <c r="H77" i="2"/>
  <c r="I32" i="2"/>
  <c r="H32" i="2"/>
  <c r="H36" i="2" l="1"/>
  <c r="I35" i="2"/>
  <c r="I36" i="2"/>
  <c r="J36" i="2" s="1"/>
  <c r="G77" i="3"/>
  <c r="H79" i="2"/>
  <c r="J77" i="2"/>
  <c r="I79" i="2" l="1"/>
  <c r="J79" i="2" s="1"/>
</calcChain>
</file>

<file path=xl/sharedStrings.xml><?xml version="1.0" encoding="utf-8"?>
<sst xmlns="http://schemas.openxmlformats.org/spreadsheetml/2006/main" count="135" uniqueCount="106">
  <si>
    <t>Epargne</t>
  </si>
  <si>
    <t xml:space="preserve">Taux de participation </t>
  </si>
  <si>
    <t>Montant / Personne</t>
  </si>
  <si>
    <t xml:space="preserve">Date </t>
  </si>
  <si>
    <t>Recettes</t>
  </si>
  <si>
    <t xml:space="preserve">Activités proposés aux salariés </t>
  </si>
  <si>
    <t>Subvention de billetterie</t>
  </si>
  <si>
    <t>Remboursement licence sportive</t>
  </si>
  <si>
    <t>Remboursement abonnement culturelle</t>
  </si>
  <si>
    <t>Fête de Noël</t>
  </si>
  <si>
    <t>Taux de subvention du CSE</t>
  </si>
  <si>
    <t>Cadeaux pour les enfants</t>
  </si>
  <si>
    <t xml:space="preserve">Dépenses </t>
  </si>
  <si>
    <t>Salariés</t>
  </si>
  <si>
    <t xml:space="preserve">Conjoint </t>
  </si>
  <si>
    <t>Fête de Noël salariés</t>
  </si>
  <si>
    <t>Balade en raquette à neige et repas en ferme auberge</t>
  </si>
  <si>
    <t>Nombre d'ayant droit de base</t>
  </si>
  <si>
    <t xml:space="preserve">Chasse aux Œufs </t>
  </si>
  <si>
    <t xml:space="preserve">Escape Game </t>
  </si>
  <si>
    <t xml:space="preserve">Solde </t>
  </si>
  <si>
    <t>Challenge Karting</t>
  </si>
  <si>
    <t xml:space="preserve">Journée Famille Parc Aventure + barbecue </t>
  </si>
  <si>
    <t>Atelier cours florale</t>
  </si>
  <si>
    <t>Cours de cuisine</t>
  </si>
  <si>
    <t>Sous total</t>
  </si>
  <si>
    <t>Week end 3j à Barcelone</t>
  </si>
  <si>
    <t xml:space="preserve">Estimation du nombre de participants </t>
  </si>
  <si>
    <t xml:space="preserve">Modèle offert par </t>
  </si>
  <si>
    <t xml:space="preserve">Fête de Noël conjoint </t>
  </si>
  <si>
    <t>Fête de Noël enfant</t>
  </si>
  <si>
    <t>Naissance / Adoption</t>
  </si>
  <si>
    <t>Mariage</t>
  </si>
  <si>
    <t>Pacs</t>
  </si>
  <si>
    <t>Départ à la retraite</t>
  </si>
  <si>
    <t>Fête des mères</t>
  </si>
  <si>
    <t>Fête des pères</t>
  </si>
  <si>
    <t>Sainte-Catherine</t>
  </si>
  <si>
    <t>Saint-Nicolas</t>
  </si>
  <si>
    <t>Noël pour les salariés</t>
  </si>
  <si>
    <t>Noël des enfants</t>
  </si>
  <si>
    <t>Rentrée scolaire</t>
  </si>
  <si>
    <t>Prestation de remboursement</t>
  </si>
  <si>
    <t>Chèques vacances co financé par CSE et salarié</t>
  </si>
  <si>
    <t xml:space="preserve">Postes et activités </t>
  </si>
  <si>
    <t>Total général</t>
  </si>
  <si>
    <t xml:space="preserve">Données utilisés pour les calculs automatiques </t>
  </si>
  <si>
    <t>Exemple d'un budget d'œuvre sociale pour un CSE d'environ 400 collaborateurs</t>
  </si>
  <si>
    <t>Légende</t>
  </si>
  <si>
    <t>Subvention annuelle / par salarié</t>
  </si>
  <si>
    <t xml:space="preserve">Subventions de l'entreprise </t>
  </si>
  <si>
    <t>Subvention 1er Trimestre</t>
  </si>
  <si>
    <t>Subvention 2nd Trimestre</t>
  </si>
  <si>
    <t>Subvention 3ème Trimestre</t>
  </si>
  <si>
    <t>Subvention 4ème Trimestre</t>
  </si>
  <si>
    <t>Marche gourmande du CSE</t>
  </si>
  <si>
    <t>Journée randonnée Canoë</t>
  </si>
  <si>
    <t>Abonnement solution billetterie</t>
  </si>
  <si>
    <t xml:space="preserve">Afterwork avec animation de création de cocktail </t>
  </si>
  <si>
    <t xml:space="preserve">Contient une formule  (évitez de modifier) </t>
  </si>
  <si>
    <t>Exemple d'un budget fonctionnement pour un CSE d'environ 400 collaborateurs</t>
  </si>
  <si>
    <t xml:space="preserve">Fonctionnement </t>
  </si>
  <si>
    <t>Matériels (ordinateur, bureaux, équipements,… )</t>
  </si>
  <si>
    <t>Abonnement (Téléphonie, Internet, électricité,… )</t>
  </si>
  <si>
    <t>Petits équipements</t>
  </si>
  <si>
    <t>Fournitures administratives</t>
  </si>
  <si>
    <t>Achat de logiciels</t>
  </si>
  <si>
    <t>Maintenance, logiciel et site internet</t>
  </si>
  <si>
    <t>Prix unitaire</t>
  </si>
  <si>
    <t>Honoraires &amp; services extérieurs</t>
  </si>
  <si>
    <t>Abonnement MesSorties.fr</t>
  </si>
  <si>
    <t xml:space="preserve">Rédaction de compte rendu </t>
  </si>
  <si>
    <t xml:space="preserve">Comptable </t>
  </si>
  <si>
    <t>Investissements</t>
  </si>
  <si>
    <t>Frais de missions</t>
  </si>
  <si>
    <t xml:space="preserve">Logiciel de gestion </t>
  </si>
  <si>
    <t xml:space="preserve">Site internet </t>
  </si>
  <si>
    <t xml:space="preserve">Frais de déplacement </t>
  </si>
  <si>
    <t xml:space="preserve">Protection juridique </t>
  </si>
  <si>
    <t xml:space="preserve">Assurance responsabilité civile </t>
  </si>
  <si>
    <t xml:space="preserve">Salaire brut - temps partiel  (20h / Mois) </t>
  </si>
  <si>
    <t xml:space="preserve">Charges sociales </t>
  </si>
  <si>
    <t xml:space="preserve">Versement compte Epargne (20% du budget) </t>
  </si>
  <si>
    <t xml:space="preserve">Location de salle </t>
  </si>
  <si>
    <t>Expertises diverses</t>
  </si>
  <si>
    <t>Honoraire d'avocat</t>
  </si>
  <si>
    <t>Frais postaux</t>
  </si>
  <si>
    <t>Frais bancaires</t>
  </si>
  <si>
    <t xml:space="preserve">Frais de repas </t>
  </si>
  <si>
    <t>Formation des élus</t>
  </si>
  <si>
    <t>Renouvellement matériel informatique ( &gt; 500€)</t>
  </si>
  <si>
    <t>Qte / an</t>
  </si>
  <si>
    <t xml:space="preserve">Salaire permanant </t>
  </si>
  <si>
    <t xml:space="preserve">Réajustement budget par rapport N-1 </t>
  </si>
  <si>
    <t>Budget prévisionnel 2022
Compte des Activités sociales et culturelles</t>
  </si>
  <si>
    <t>Budget prévisionnel 2022
Compte de Fonctionnement (FCT - AEP)</t>
  </si>
  <si>
    <t xml:space="preserve">Bons cadeaux ( 11 événements Urssaf) - 171€ max quelque soit le type de raison ou 171€ / événement </t>
  </si>
  <si>
    <t>Subventions de l'entreprise (pour un CSE d'environ 400 salariés)</t>
  </si>
  <si>
    <t>Salarié Tranche A (faible revenu)</t>
  </si>
  <si>
    <t>Salarié Tranche B (revenu intermédiaire)</t>
  </si>
  <si>
    <t>Salarié Tranche C (haut revenu)</t>
  </si>
  <si>
    <t>Voyages (reporté à 2023)</t>
  </si>
  <si>
    <t>Coffret loisirs Multi-Activités MesSorties.fr - OFFERT  aux collaborateurs</t>
  </si>
  <si>
    <t>Gain cagnotte MesSorties.fr (cumulé toutes activités)</t>
  </si>
  <si>
    <t>Gain Cagnotte MesSorties.fr</t>
  </si>
  <si>
    <t>Retrocession des coffrets non activés N-1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</si>
</sst>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&quot;€&quot;_-;\-* #,##0\ &quot;€&quot;_-;_-* &quot;-&quot;??\ &quot;€&quot;_-;_-@_-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wrapText="1"/>
    </xf>
    <xf numFmtId="164" fontId="0" fillId="0" borderId="0" xfId="2" applyNumberFormat="1" applyFont="1"/>
    <xf numFmtId="14" fontId="0" fillId="0" borderId="0" xfId="0" applyNumberFormat="1"/>
    <xf numFmtId="0" fontId="0" fillId="0" borderId="0" xfId="0" applyAlignment="1">
      <alignment horizontal="left" wrapText="1"/>
    </xf>
    <xf numFmtId="9" fontId="0" fillId="0" borderId="0" xfId="0" applyNumberFormat="1"/>
    <xf numFmtId="165" fontId="0" fillId="0" borderId="0" xfId="1" applyNumberFormat="1" applyFont="1"/>
    <xf numFmtId="9" fontId="0" fillId="0" borderId="0" xfId="3" applyFont="1"/>
    <xf numFmtId="0" fontId="0" fillId="0" borderId="0" xfId="0" applyAlignment="1">
      <alignment horizontal="left" wrapText="1" indent="1"/>
    </xf>
    <xf numFmtId="0" fontId="0" fillId="0" borderId="0" xfId="0" applyFont="1" applyAlignment="1">
      <alignment horizontal="left" wrapText="1" indent="2"/>
    </xf>
    <xf numFmtId="9" fontId="2" fillId="0" borderId="0" xfId="3" applyFont="1"/>
    <xf numFmtId="164" fontId="2" fillId="0" borderId="0" xfId="2" applyNumberFormat="1" applyFont="1"/>
    <xf numFmtId="164" fontId="0" fillId="0" borderId="0" xfId="0" applyNumberFormat="1"/>
    <xf numFmtId="0" fontId="2" fillId="0" borderId="0" xfId="0" applyFont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left" wrapText="1" indent="1"/>
    </xf>
    <xf numFmtId="0" fontId="0" fillId="0" borderId="0" xfId="0" applyBorder="1"/>
    <xf numFmtId="165" fontId="0" fillId="0" borderId="0" xfId="1" applyNumberFormat="1" applyFont="1" applyBorder="1"/>
    <xf numFmtId="164" fontId="0" fillId="0" borderId="0" xfId="2" applyNumberFormat="1" applyFont="1" applyBorder="1"/>
    <xf numFmtId="9" fontId="0" fillId="0" borderId="0" xfId="3" applyFont="1" applyBorder="1"/>
    <xf numFmtId="0" fontId="0" fillId="0" borderId="6" xfId="0" applyBorder="1"/>
    <xf numFmtId="0" fontId="0" fillId="0" borderId="7" xfId="0" applyBorder="1" applyAlignment="1">
      <alignment horizontal="left" wrapText="1" indent="1"/>
    </xf>
    <xf numFmtId="0" fontId="0" fillId="0" borderId="8" xfId="0" applyBorder="1"/>
    <xf numFmtId="165" fontId="0" fillId="0" borderId="8" xfId="1" applyNumberFormat="1" applyFont="1" applyBorder="1"/>
    <xf numFmtId="164" fontId="0" fillId="0" borderId="8" xfId="2" applyNumberFormat="1" applyFont="1" applyBorder="1"/>
    <xf numFmtId="9" fontId="0" fillId="0" borderId="8" xfId="3" applyFont="1" applyBorder="1"/>
    <xf numFmtId="0" fontId="0" fillId="0" borderId="9" xfId="0" applyBorder="1"/>
    <xf numFmtId="0" fontId="3" fillId="2" borderId="3" xfId="0" applyFont="1" applyFill="1" applyBorder="1"/>
    <xf numFmtId="165" fontId="3" fillId="2" borderId="3" xfId="1" applyNumberFormat="1" applyFont="1" applyFill="1" applyBorder="1"/>
    <xf numFmtId="164" fontId="3" fillId="2" borderId="3" xfId="2" applyNumberFormat="1" applyFont="1" applyFill="1" applyBorder="1"/>
    <xf numFmtId="9" fontId="3" fillId="2" borderId="3" xfId="3" applyFont="1" applyFill="1" applyBorder="1"/>
    <xf numFmtId="0" fontId="3" fillId="2" borderId="4" xfId="0" applyFont="1" applyFill="1" applyBorder="1"/>
    <xf numFmtId="14" fontId="0" fillId="0" borderId="14" xfId="0" applyNumberFormat="1" applyBorder="1"/>
    <xf numFmtId="14" fontId="0" fillId="0" borderId="15" xfId="0" applyNumberFormat="1" applyBorder="1"/>
    <xf numFmtId="164" fontId="0" fillId="0" borderId="14" xfId="2" applyNumberFormat="1" applyFont="1" applyBorder="1"/>
    <xf numFmtId="164" fontId="0" fillId="0" borderId="15" xfId="2" applyNumberFormat="1" applyFont="1" applyBorder="1"/>
    <xf numFmtId="0" fontId="3" fillId="2" borderId="11" xfId="0" applyFont="1" applyFill="1" applyBorder="1"/>
    <xf numFmtId="165" fontId="3" fillId="2" borderId="11" xfId="1" applyNumberFormat="1" applyFont="1" applyFill="1" applyBorder="1"/>
    <xf numFmtId="164" fontId="3" fillId="2" borderId="11" xfId="2" applyNumberFormat="1" applyFont="1" applyFill="1" applyBorder="1"/>
    <xf numFmtId="9" fontId="3" fillId="2" borderId="11" xfId="3" applyFont="1" applyFill="1" applyBorder="1"/>
    <xf numFmtId="164" fontId="3" fillId="2" borderId="1" xfId="2" applyNumberFormat="1" applyFont="1" applyFill="1" applyBorder="1"/>
    <xf numFmtId="0" fontId="3" fillId="2" borderId="12" xfId="0" applyFont="1" applyFill="1" applyBorder="1"/>
    <xf numFmtId="0" fontId="0" fillId="0" borderId="2" xfId="0" applyBorder="1" applyAlignment="1">
      <alignment horizontal="left" wrapText="1" indent="1"/>
    </xf>
    <xf numFmtId="14" fontId="0" fillId="0" borderId="13" xfId="0" applyNumberFormat="1" applyBorder="1"/>
    <xf numFmtId="9" fontId="0" fillId="0" borderId="0" xfId="0" applyNumberFormat="1" applyBorder="1"/>
    <xf numFmtId="9" fontId="0" fillId="0" borderId="8" xfId="0" applyNumberFormat="1" applyBorder="1"/>
    <xf numFmtId="9" fontId="0" fillId="0" borderId="3" xfId="0" applyNumberFormat="1" applyBorder="1"/>
    <xf numFmtId="0" fontId="0" fillId="0" borderId="5" xfId="0" applyBorder="1" applyAlignment="1">
      <alignment horizontal="left" wrapText="1" indent="2"/>
    </xf>
    <xf numFmtId="0" fontId="0" fillId="0" borderId="0" xfId="0" applyBorder="1" applyAlignment="1">
      <alignment horizontal="left" wrapText="1"/>
    </xf>
    <xf numFmtId="0" fontId="0" fillId="0" borderId="7" xfId="0" applyBorder="1" applyAlignment="1">
      <alignment wrapText="1"/>
    </xf>
    <xf numFmtId="14" fontId="3" fillId="2" borderId="11" xfId="0" applyNumberFormat="1" applyFont="1" applyFill="1" applyBorder="1"/>
    <xf numFmtId="9" fontId="0" fillId="0" borderId="3" xfId="0" applyNumberFormat="1" applyBorder="1" applyAlignment="1">
      <alignment horizontal="left" indent="1"/>
    </xf>
    <xf numFmtId="0" fontId="0" fillId="0" borderId="5" xfId="0" applyFont="1" applyBorder="1" applyAlignment="1">
      <alignment horizontal="left" wrapText="1" indent="1"/>
    </xf>
    <xf numFmtId="0" fontId="0" fillId="0" borderId="7" xfId="0" applyFont="1" applyBorder="1" applyAlignment="1">
      <alignment horizontal="left" wrapText="1" indent="1"/>
    </xf>
    <xf numFmtId="0" fontId="0" fillId="0" borderId="14" xfId="0" applyBorder="1"/>
    <xf numFmtId="14" fontId="0" fillId="0" borderId="13" xfId="0" applyNumberFormat="1" applyBorder="1" applyAlignment="1">
      <alignment horizontal="left" indent="1"/>
    </xf>
    <xf numFmtId="165" fontId="0" fillId="0" borderId="3" xfId="1" applyNumberFormat="1" applyFont="1" applyBorder="1" applyAlignment="1">
      <alignment horizontal="right" indent="1"/>
    </xf>
    <xf numFmtId="164" fontId="6" fillId="0" borderId="12" xfId="0" applyNumberFormat="1" applyFont="1" applyBorder="1" applyAlignment="1">
      <alignment horizontal="center" vertical="center"/>
    </xf>
    <xf numFmtId="164" fontId="6" fillId="0" borderId="1" xfId="2" applyNumberFormat="1" applyFont="1" applyBorder="1" applyAlignment="1">
      <alignment horizontal="center" vertical="center"/>
    </xf>
    <xf numFmtId="165" fontId="0" fillId="3" borderId="3" xfId="1" applyNumberFormat="1" applyFont="1" applyFill="1" applyBorder="1" applyAlignment="1">
      <alignment horizontal="left" indent="1"/>
    </xf>
    <xf numFmtId="164" fontId="0" fillId="3" borderId="3" xfId="2" applyNumberFormat="1" applyFont="1" applyFill="1" applyBorder="1" applyAlignment="1">
      <alignment horizontal="left" indent="1"/>
    </xf>
    <xf numFmtId="9" fontId="0" fillId="3" borderId="3" xfId="3" applyFont="1" applyFill="1" applyBorder="1" applyAlignment="1">
      <alignment horizontal="left" indent="1"/>
    </xf>
    <xf numFmtId="165" fontId="0" fillId="3" borderId="0" xfId="1" applyNumberFormat="1" applyFont="1" applyFill="1" applyBorder="1"/>
    <xf numFmtId="164" fontId="0" fillId="3" borderId="0" xfId="2" applyNumberFormat="1" applyFont="1" applyFill="1" applyBorder="1"/>
    <xf numFmtId="9" fontId="0" fillId="3" borderId="0" xfId="3" applyFont="1" applyFill="1" applyBorder="1"/>
    <xf numFmtId="165" fontId="0" fillId="3" borderId="8" xfId="1" applyNumberFormat="1" applyFont="1" applyFill="1" applyBorder="1"/>
    <xf numFmtId="164" fontId="0" fillId="3" borderId="8" xfId="2" applyNumberFormat="1" applyFont="1" applyFill="1" applyBorder="1"/>
    <xf numFmtId="9" fontId="0" fillId="3" borderId="8" xfId="3" applyFont="1" applyFill="1" applyBorder="1"/>
    <xf numFmtId="165" fontId="7" fillId="3" borderId="3" xfId="1" applyNumberFormat="1" applyFont="1" applyFill="1" applyBorder="1"/>
    <xf numFmtId="164" fontId="7" fillId="3" borderId="3" xfId="2" applyNumberFormat="1" applyFont="1" applyFill="1" applyBorder="1"/>
    <xf numFmtId="9" fontId="7" fillId="3" borderId="3" xfId="3" applyFont="1" applyFill="1" applyBorder="1"/>
    <xf numFmtId="165" fontId="7" fillId="3" borderId="0" xfId="1" applyNumberFormat="1" applyFont="1" applyFill="1" applyBorder="1"/>
    <xf numFmtId="164" fontId="7" fillId="3" borderId="0" xfId="2" applyNumberFormat="1" applyFont="1" applyFill="1" applyBorder="1"/>
    <xf numFmtId="9" fontId="7" fillId="3" borderId="0" xfId="3" applyFont="1" applyFill="1" applyBorder="1"/>
    <xf numFmtId="165" fontId="7" fillId="3" borderId="8" xfId="1" applyNumberFormat="1" applyFont="1" applyFill="1" applyBorder="1"/>
    <xf numFmtId="164" fontId="7" fillId="3" borderId="8" xfId="2" applyNumberFormat="1" applyFont="1" applyFill="1" applyBorder="1"/>
    <xf numFmtId="9" fontId="7" fillId="3" borderId="8" xfId="3" applyFont="1" applyFill="1" applyBorder="1"/>
    <xf numFmtId="165" fontId="0" fillId="3" borderId="3" xfId="1" applyNumberFormat="1" applyFont="1" applyFill="1" applyBorder="1"/>
    <xf numFmtId="164" fontId="0" fillId="3" borderId="3" xfId="2" applyNumberFormat="1" applyFont="1" applyFill="1" applyBorder="1"/>
    <xf numFmtId="9" fontId="0" fillId="3" borderId="3" xfId="3" applyFont="1" applyFill="1" applyBorder="1"/>
    <xf numFmtId="164" fontId="0" fillId="3" borderId="14" xfId="2" applyNumberFormat="1" applyFont="1" applyFill="1" applyBorder="1"/>
    <xf numFmtId="164" fontId="0" fillId="3" borderId="15" xfId="2" applyNumberFormat="1" applyFont="1" applyFill="1" applyBorder="1"/>
    <xf numFmtId="164" fontId="2" fillId="4" borderId="1" xfId="2" applyNumberFormat="1" applyFont="1" applyFill="1" applyBorder="1"/>
    <xf numFmtId="164" fontId="0" fillId="4" borderId="12" xfId="0" applyNumberFormat="1" applyFill="1" applyBorder="1"/>
    <xf numFmtId="164" fontId="0" fillId="4" borderId="13" xfId="2" applyNumberFormat="1" applyFont="1" applyFill="1" applyBorder="1"/>
    <xf numFmtId="164" fontId="0" fillId="4" borderId="14" xfId="2" applyNumberFormat="1" applyFont="1" applyFill="1" applyBorder="1"/>
    <xf numFmtId="164" fontId="0" fillId="4" borderId="15" xfId="2" applyNumberFormat="1" applyFont="1" applyFill="1" applyBorder="1"/>
    <xf numFmtId="164" fontId="2" fillId="4" borderId="15" xfId="2" applyNumberFormat="1" applyFont="1" applyFill="1" applyBorder="1"/>
    <xf numFmtId="164" fontId="0" fillId="4" borderId="9" xfId="0" applyNumberFormat="1" applyFill="1" applyBorder="1"/>
    <xf numFmtId="0" fontId="0" fillId="4" borderId="0" xfId="0" applyFill="1"/>
    <xf numFmtId="0" fontId="0" fillId="3" borderId="0" xfId="0" applyFill="1"/>
    <xf numFmtId="0" fontId="2" fillId="0" borderId="12" xfId="0" applyFont="1" applyBorder="1" applyAlignment="1">
      <alignment horizontal="center"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5" fontId="1" fillId="0" borderId="0" xfId="1" applyNumberFormat="1" applyFont="1" applyAlignment="1">
      <alignment horizontal="center" vertical="center" wrapText="1"/>
    </xf>
    <xf numFmtId="164" fontId="1" fillId="0" borderId="0" xfId="2" applyNumberFormat="1" applyFont="1" applyAlignment="1">
      <alignment horizontal="center" vertical="center" wrapText="1"/>
    </xf>
    <xf numFmtId="9" fontId="1" fillId="0" borderId="0" xfId="3" applyFont="1" applyAlignment="1">
      <alignment horizontal="center" vertical="center" wrapText="1"/>
    </xf>
    <xf numFmtId="0" fontId="8" fillId="2" borderId="10" xfId="0" applyFont="1" applyFill="1" applyBorder="1" applyAlignment="1">
      <alignment wrapText="1"/>
    </xf>
    <xf numFmtId="0" fontId="8" fillId="2" borderId="2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 horizontal="left" wrapText="1"/>
    </xf>
    <xf numFmtId="165" fontId="5" fillId="0" borderId="0" xfId="1" applyNumberFormat="1" applyFont="1" applyAlignment="1">
      <alignment horizontal="center" wrapText="1"/>
    </xf>
    <xf numFmtId="165" fontId="2" fillId="0" borderId="10" xfId="1" applyNumberFormat="1" applyFont="1" applyBorder="1" applyAlignment="1">
      <alignment horizontal="right"/>
    </xf>
    <xf numFmtId="165" fontId="2" fillId="0" borderId="0" xfId="1" applyNumberFormat="1" applyFont="1"/>
    <xf numFmtId="165" fontId="2" fillId="0" borderId="7" xfId="1" applyNumberFormat="1" applyFont="1" applyBorder="1" applyAlignment="1">
      <alignment horizontal="right"/>
    </xf>
    <xf numFmtId="164" fontId="0" fillId="3" borderId="13" xfId="2" applyNumberFormat="1" applyFont="1" applyFill="1" applyBorder="1"/>
    <xf numFmtId="0" fontId="5" fillId="0" borderId="0" xfId="0" applyFont="1" applyAlignment="1">
      <alignment horizontal="center" wrapText="1"/>
    </xf>
    <xf numFmtId="9" fontId="6" fillId="0" borderId="10" xfId="3" applyFont="1" applyBorder="1" applyAlignment="1">
      <alignment horizontal="center" vertical="center"/>
    </xf>
    <xf numFmtId="9" fontId="6" fillId="0" borderId="11" xfId="3" applyFont="1" applyBorder="1" applyAlignment="1">
      <alignment horizontal="center" vertical="center"/>
    </xf>
    <xf numFmtId="0" fontId="8" fillId="2" borderId="10" xfId="0" applyFont="1" applyFill="1" applyBorder="1" applyAlignment="1">
      <alignment horizontal="left" wrapText="1"/>
    </xf>
    <xf numFmtId="0" fontId="8" fillId="2" borderId="11" xfId="0" applyFont="1" applyFill="1" applyBorder="1" applyAlignment="1">
      <alignment horizontal="left" wrapText="1"/>
    </xf>
    <xf numFmtId="9" fontId="2" fillId="0" borderId="10" xfId="3" applyFont="1" applyBorder="1" applyAlignment="1">
      <alignment horizontal="right" indent="1"/>
    </xf>
    <xf numFmtId="9" fontId="2" fillId="0" borderId="7" xfId="3" applyFont="1" applyBorder="1" applyAlignment="1">
      <alignment horizontal="right" indent="1"/>
    </xf>
    <xf numFmtId="0" fontId="9" fillId="0" borderId="0" xfId="0" applyFont="1" applyAlignment="1">
      <alignment horizontal="center" vertical="center" wrapText="1"/>
    </xf>
    <xf numFmtId="0" fontId="2" fillId="5" borderId="7" xfId="0" applyFont="1" applyFill="1" applyBorder="1" applyAlignment="1">
      <alignment horizontal="left" wrapText="1" indent="1"/>
    </xf>
    <xf numFmtId="164" fontId="0" fillId="5" borderId="14" xfId="2" applyNumberFormat="1" applyFont="1" applyFill="1" applyBorder="1"/>
    <xf numFmtId="0" fontId="0" fillId="5" borderId="5" xfId="0" applyFill="1" applyBorder="1" applyAlignment="1">
      <alignment horizontal="left" wrapText="1" indent="1"/>
    </xf>
    <xf numFmtId="9" fontId="0" fillId="5" borderId="0" xfId="0" applyNumberFormat="1" applyFill="1" applyBorder="1"/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8"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Balance Budget de fonctionnement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'Budget FCT annuel'!$E$5</c:f>
              <c:strCache>
                <c:ptCount val="1"/>
                <c:pt idx="0">
                  <c:v> Dépenses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FCT annuel'!$E$77</c:f>
              <c:numCache>
                <c:formatCode>_-* #\ ##0\ "€"_-;\-* #\ ##0\ "€"_-;_-* "-"??\ "€"_-;_-@_-</c:formatCode>
                <c:ptCount val="1"/>
                <c:pt idx="0">
                  <c:v>36000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F7-44D4-A3E2-F7100203255E}"/>
            </c:ext>
          </c:extLst>
        </c:ser>
        <c:ser>
          <c:idx val="1"/>
          <c:order val="1"/>
          <c:tx>
            <c:strRef>
              <c:f>'Budget FCT annuel'!$F$5</c:f>
              <c:strCache>
                <c:ptCount val="1"/>
                <c:pt idx="0">
                  <c:v> Recettes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FCT annuel'!$F$77</c:f>
              <c:numCache>
                <c:formatCode>_-* #\ ##0\ "€"_-;\-* #\ ##0\ "€"_-;_-* "-"??\ "€"_-;_-@_-</c:formatCode>
                <c:ptCount val="1"/>
                <c:pt idx="0">
                  <c:v>38000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F7-44D4-A3E2-F71002032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5629936"/>
        <c:axId val="1961664000"/>
      </c:barChart>
      <c:catAx>
        <c:axId val="1955629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Année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61664000"/>
        <c:crosses val="autoZero"/>
        <c:auto val="1"/>
        <c:lblAlgn val="ctr"/>
        <c:lblOffset val="100"/>
        <c:noMultiLvlLbl val="0"/>
      </c:catAx>
      <c:valAx>
        <c:axId val="196166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Montant</a:t>
                </a:r>
                <a:r>
                  <a:rPr lang="fr-FR" baseline="0"/>
                  <a:t> en €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_-* #\ ##0\ &quot;€&quot;_-;\-* #\ ##0\ &quot;€&quot;_-;_-* &quot;-&quot;??\ &quot;€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55629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Synthèse des dépense</a:t>
            </a:r>
            <a:r>
              <a:rPr lang="fr-FR" baseline="0"/>
              <a:t>s de fonctionnement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'Budget FCT annuel'!$A$14</c:f>
              <c:strCache>
                <c:ptCount val="1"/>
                <c:pt idx="0">
                  <c:v>Fonctionnement 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FCT annuel'!$E$26</c:f>
              <c:numCache>
                <c:formatCode>_-* #\ ##0\ "€"_-;\-* #\ ##0\ "€"_-;_-* "-"??\ "€"_-;_-@_-</c:formatCode>
                <c:ptCount val="1"/>
                <c:pt idx="0">
                  <c:v>3600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E-4901-B2AC-98918B5DFF6D}"/>
            </c:ext>
          </c:extLst>
        </c:ser>
        <c:ser>
          <c:idx val="1"/>
          <c:order val="1"/>
          <c:tx>
            <c:strRef>
              <c:f>'Budget FCT annuel'!$A$28</c:f>
              <c:strCache>
                <c:ptCount val="1"/>
                <c:pt idx="0">
                  <c:v>Honoraires &amp; services extérieurs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FCT annuel'!$E$39</c:f>
              <c:numCache>
                <c:formatCode>_-* #\ ##0\ "€"_-;\-* #\ ##0\ "€"_-;_-* "-"??\ "€"_-;_-@_-</c:formatCode>
                <c:ptCount val="1"/>
                <c:pt idx="0">
                  <c:v>12200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5E-4901-B2AC-98918B5DFF6D}"/>
            </c:ext>
          </c:extLst>
        </c:ser>
        <c:ser>
          <c:idx val="2"/>
          <c:order val="2"/>
          <c:tx>
            <c:strRef>
              <c:f>'Budget FCT annuel'!$A$41</c:f>
              <c:strCache>
                <c:ptCount val="1"/>
                <c:pt idx="0">
                  <c:v>Investissements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FCT annuel'!$E$47</c:f>
              <c:numCache>
                <c:formatCode>_-* #\ ##0\ "€"_-;\-* #\ ##0\ "€"_-;_-* "-"??\ "€"_-;_-@_-</c:formatCode>
                <c:ptCount val="1"/>
                <c:pt idx="0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5E-4901-B2AC-98918B5DFF6D}"/>
            </c:ext>
          </c:extLst>
        </c:ser>
        <c:ser>
          <c:idx val="3"/>
          <c:order val="3"/>
          <c:tx>
            <c:strRef>
              <c:f>'Budget FCT annuel'!$A$49</c:f>
              <c:strCache>
                <c:ptCount val="1"/>
                <c:pt idx="0">
                  <c:v>Frais de missions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FCT annuel'!$E$61</c:f>
              <c:numCache>
                <c:formatCode>_-* #\ ##0\ "€"_-;\-* #\ ##0\ "€"_-;_-* "-"??\ "€"_-;_-@_-</c:formatCode>
                <c:ptCount val="1"/>
                <c:pt idx="0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5E-4901-B2AC-98918B5DFF6D}"/>
            </c:ext>
          </c:extLst>
        </c:ser>
        <c:ser>
          <c:idx val="4"/>
          <c:order val="4"/>
          <c:tx>
            <c:strRef>
              <c:f>'Budget FCT annuel'!$A$63</c:f>
              <c:strCache>
                <c:ptCount val="1"/>
                <c:pt idx="0">
                  <c:v>Salaire permanant </c:v>
                </c:pt>
              </c:strCache>
            </c:strRef>
          </c:tx>
          <c:spPr>
            <a:solidFill>
              <a:schemeClr val="accent5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FCT annuel'!$E$68</c:f>
              <c:numCache>
                <c:formatCode>_-* #\ ##0\ "€"_-;\-* #\ ##0\ "€"_-;_-* "-"??\ "€"_-;_-@_-</c:formatCode>
                <c:ptCount val="1"/>
                <c:pt idx="0">
                  <c:v>6600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5E-4901-B2AC-98918B5DFF6D}"/>
            </c:ext>
          </c:extLst>
        </c:ser>
        <c:ser>
          <c:idx val="5"/>
          <c:order val="5"/>
          <c:tx>
            <c:strRef>
              <c:f>'Budget FCT annuel'!$A$71</c:f>
              <c:strCache>
                <c:ptCount val="1"/>
                <c:pt idx="0">
                  <c:v>Epargne</c:v>
                </c:pt>
              </c:strCache>
            </c:strRef>
          </c:tx>
          <c:spPr>
            <a:solidFill>
              <a:schemeClr val="accent6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FCT annuel'!$E$75</c:f>
              <c:numCache>
                <c:formatCode>_-* #\ ##0\ "€"_-;\-* #\ ##0\ "€"_-;_-* "-"??\ "€"_-;_-@_-</c:formatCode>
                <c:ptCount val="1"/>
                <c:pt idx="0">
                  <c:v>7600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B5E-4901-B2AC-98918B5DFF6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35037440"/>
        <c:axId val="2056465344"/>
      </c:barChart>
      <c:catAx>
        <c:axId val="535037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Liste des postes</a:t>
                </a:r>
                <a:r>
                  <a:rPr lang="fr-FR" baseline="0"/>
                  <a:t> de charges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6465344"/>
        <c:crosses val="autoZero"/>
        <c:auto val="1"/>
        <c:lblAlgn val="ctr"/>
        <c:lblOffset val="100"/>
        <c:noMultiLvlLbl val="0"/>
      </c:catAx>
      <c:valAx>
        <c:axId val="205646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Montant en €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_-* #\ ##0\ &quot;€&quot;_-;\-* #\ ##0\ &quot;€&quot;_-;_-* &quot;-&quot;??\ &quot;€&quot;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503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Balance Budget des activités sociales et culturelles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'Budget ASC annuel'!$H$5</c:f>
              <c:strCache>
                <c:ptCount val="1"/>
                <c:pt idx="0">
                  <c:v> Dépenses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ASC annuel'!$H$79</c:f>
              <c:numCache>
                <c:formatCode>_-* #\ ##0\ "€"_-;\-* #\ ##0\ "€"_-;_-* "-"??\ "€"_-;_-@_-</c:formatCode>
                <c:ptCount val="1"/>
                <c:pt idx="0">
                  <c:v>111200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80-4083-B258-35E8D707CD8F}"/>
            </c:ext>
          </c:extLst>
        </c:ser>
        <c:ser>
          <c:idx val="1"/>
          <c:order val="1"/>
          <c:tx>
            <c:strRef>
              <c:f>'Budget ASC annuel'!$I$5</c:f>
              <c:strCache>
                <c:ptCount val="1"/>
                <c:pt idx="0">
                  <c:v> Recettes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ASC annuel'!$I$79</c:f>
              <c:numCache>
                <c:formatCode>_-* #\ ##0\ "€"_-;\-* #\ ##0\ "€"_-;_-* "-"??\ "€"_-;_-@_-</c:formatCode>
                <c:ptCount val="1"/>
                <c:pt idx="0">
                  <c:v>114595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80-4083-B258-35E8D707C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5629936"/>
        <c:axId val="1961664000"/>
      </c:barChart>
      <c:catAx>
        <c:axId val="1955629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Année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61664000"/>
        <c:crosses val="autoZero"/>
        <c:auto val="1"/>
        <c:lblAlgn val="ctr"/>
        <c:lblOffset val="100"/>
        <c:noMultiLvlLbl val="0"/>
      </c:catAx>
      <c:valAx>
        <c:axId val="19616640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Montant</a:t>
                </a:r>
                <a:r>
                  <a:rPr lang="fr-FR" baseline="0"/>
                  <a:t> en €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_-* #\ ##0\ &quot;€&quot;_-;\-* #\ ##0\ &quot;€&quot;_-;_-* &quot;-&quot;??\ &quot;€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55629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Récapitulatif des recettes</a:t>
            </a:r>
            <a:r>
              <a:rPr lang="fr-FR" baseline="0"/>
              <a:t> du CSE</a:t>
            </a:r>
            <a:endParaRPr lang="fr-FR"/>
          </a:p>
        </c:rich>
      </c:tx>
      <c:layout>
        <c:manualLayout>
          <c:xMode val="edge"/>
          <c:yMode val="edge"/>
          <c:x val="0.35879797292117621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'Budget ASC annuel'!$A$6</c:f>
              <c:strCache>
                <c:ptCount val="1"/>
                <c:pt idx="0">
                  <c:v>Subventions de l'entreprise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ASC annuel'!$I$12</c:f>
              <c:numCache>
                <c:formatCode>_-* #\ ##0\ "€"_-;\-* #\ ##0\ "€"_-;_-* "-"??\ "€"_-;_-@_-</c:formatCode>
                <c:ptCount val="1"/>
                <c:pt idx="0">
                  <c:v>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F0-4A34-A75F-FE242502D411}"/>
            </c:ext>
          </c:extLst>
        </c:ser>
        <c:ser>
          <c:idx val="1"/>
          <c:order val="1"/>
          <c:tx>
            <c:strRef>
              <c:f>'Budget ASC annuel'!$A$14</c:f>
              <c:strCache>
                <c:ptCount val="1"/>
                <c:pt idx="0">
                  <c:v>Activités proposés aux salariés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ASC annuel'!$I$28</c:f>
              <c:numCache>
                <c:formatCode>_-* #\ ##0\ "€"_-;\-* #\ ##0\ "€"_-;_-* "-"??\ "€"_-;_-@_-</c:formatCode>
                <c:ptCount val="1"/>
                <c:pt idx="0">
                  <c:v>16300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F0-4A34-A75F-FE242502D411}"/>
            </c:ext>
          </c:extLst>
        </c:ser>
        <c:ser>
          <c:idx val="2"/>
          <c:order val="2"/>
          <c:tx>
            <c:strRef>
              <c:f>'Budget ASC annuel'!$A$30</c:f>
              <c:strCache>
                <c:ptCount val="1"/>
                <c:pt idx="0">
                  <c:v>Fête de Noël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ASC annuel'!$I$36</c:f>
              <c:numCache>
                <c:formatCode>_-* #\ ##0\ "€"_-;\-* #\ ##0\ "€"_-;_-* "-"??\ "€"_-;_-@_-</c:formatCode>
                <c:ptCount val="1"/>
                <c:pt idx="0">
                  <c:v>1499.9999999999998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F0-4A34-A75F-FE242502D411}"/>
            </c:ext>
          </c:extLst>
        </c:ser>
        <c:ser>
          <c:idx val="3"/>
          <c:order val="3"/>
          <c:tx>
            <c:strRef>
              <c:f>'Budget ASC annuel'!$A$38</c:f>
              <c:strCache>
                <c:ptCount val="1"/>
                <c:pt idx="0">
                  <c:v>Voyages (reporté à 2023)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ASC annuel'!$I$43</c:f>
              <c:numCache>
                <c:formatCode>_-* #\ ##0\ "€"_-;\-* #\ ##0\ "€"_-;_-* "-"??\ "€"_-;_-@_-</c:formatCode>
                <c:ptCount val="1"/>
                <c:pt idx="0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F0-4A34-A75F-FE242502D411}"/>
            </c:ext>
          </c:extLst>
        </c:ser>
        <c:ser>
          <c:idx val="4"/>
          <c:order val="4"/>
          <c:tx>
            <c:strRef>
              <c:f>'Budget ASC annuel'!$A$45</c:f>
              <c:strCache>
                <c:ptCount val="1"/>
                <c:pt idx="0">
                  <c:v>Bons cadeaux ( 11 événements Urssaf) - 171€ max quelque soit le type de raison ou 171€ / événement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ASC annuel'!$I$57</c:f>
              <c:numCache>
                <c:formatCode>_-* #\ ##0\ "€"_-;\-* #\ ##0\ "€"_-;_-* "-"??\ "€"_-;_-@_-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F0-4A34-A75F-FE242502D411}"/>
            </c:ext>
          </c:extLst>
        </c:ser>
        <c:ser>
          <c:idx val="5"/>
          <c:order val="5"/>
          <c:tx>
            <c:strRef>
              <c:f>'Budget ASC annuel'!$A$59</c:f>
              <c:strCache>
                <c:ptCount val="1"/>
                <c:pt idx="0">
                  <c:v>Prestation de remboursement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ASC annuel'!$I$63</c:f>
              <c:numCache>
                <c:formatCode>_-* #\ ##0\ "€"_-;\-* #\ ##0\ "€"_-;_-* "-"??\ "€"_-;_-@_-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F0-4A34-A75F-FE242502D411}"/>
            </c:ext>
          </c:extLst>
        </c:ser>
        <c:ser>
          <c:idx val="6"/>
          <c:order val="6"/>
          <c:tx>
            <c:strRef>
              <c:f>'Budget ASC annuel'!$A$66</c:f>
              <c:strCache>
                <c:ptCount val="1"/>
                <c:pt idx="0">
                  <c:v>Chèques vacances co financé par CSE et salarié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ASC annuel'!$I$71</c:f>
              <c:numCache>
                <c:formatCode>_-* #\ ##0\ "€"_-;\-* #\ ##0\ "€"_-;_-* "-"??\ "€"_-;_-@_-</c:formatCode>
                <c:ptCount val="1"/>
                <c:pt idx="0">
                  <c:v>10795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4F0-4A34-A75F-FE242502D411}"/>
            </c:ext>
          </c:extLst>
        </c:ser>
        <c:ser>
          <c:idx val="7"/>
          <c:order val="7"/>
          <c:tx>
            <c:strRef>
              <c:f>'Budget ASC annuel'!$A$73</c:f>
              <c:strCache>
                <c:ptCount val="1"/>
                <c:pt idx="0">
                  <c:v>Subvention de billetterie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ASC annuel'!$I$77</c:f>
              <c:numCache>
                <c:formatCode>_-* #\ ##0\ "€"_-;\-* #\ ##0\ "€"_-;_-* "-"??\ "€"_-;_-@_-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4F0-4A34-A75F-FE242502D41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99920928"/>
        <c:axId val="1952274096"/>
      </c:barChart>
      <c:catAx>
        <c:axId val="1899920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Année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52274096"/>
        <c:crosses val="autoZero"/>
        <c:auto val="1"/>
        <c:lblAlgn val="ctr"/>
        <c:lblOffset val="100"/>
        <c:noMultiLvlLbl val="0"/>
      </c:catAx>
      <c:valAx>
        <c:axId val="195227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Montant en €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_-* #\ ##0\ &quot;€&quot;_-;\-* #\ ##0\ &quot;€&quot;_-;_-* &quot;-&quot;??\ &quot;€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9920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0" i="0" baseline="0">
                <a:effectLst/>
              </a:rPr>
              <a:t>Récapitulatif des dépenses du CSE</a:t>
            </a:r>
            <a:endParaRPr lang="fr-F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'Budget ASC annuel'!$A$14</c:f>
              <c:strCache>
                <c:ptCount val="1"/>
                <c:pt idx="0">
                  <c:v>Activités proposés aux salariés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ASC annuel'!$H$28</c:f>
              <c:numCache>
                <c:formatCode>_-* #\ ##0\ "€"_-;\-* #\ ##0\ "€"_-;_-* "-"??\ "€"_-;_-@_-</c:formatCode>
                <c:ptCount val="1"/>
                <c:pt idx="0">
                  <c:v>41500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56-479E-9BFF-9E7DF953978A}"/>
            </c:ext>
          </c:extLst>
        </c:ser>
        <c:ser>
          <c:idx val="1"/>
          <c:order val="1"/>
          <c:tx>
            <c:strRef>
              <c:f>'Budget ASC annuel'!$A$30</c:f>
              <c:strCache>
                <c:ptCount val="1"/>
                <c:pt idx="0">
                  <c:v>Fête de Noël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ASC annuel'!$H$36</c:f>
              <c:numCache>
                <c:formatCode>_-* #\ ##0\ "€"_-;\-* #\ ##0\ "€"_-;_-* "-"??\ "€"_-;_-@_-</c:formatCode>
                <c:ptCount val="1"/>
                <c:pt idx="0">
                  <c:v>11800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56-479E-9BFF-9E7DF953978A}"/>
            </c:ext>
          </c:extLst>
        </c:ser>
        <c:ser>
          <c:idx val="2"/>
          <c:order val="2"/>
          <c:tx>
            <c:strRef>
              <c:f>'Budget ASC annuel'!$A$38</c:f>
              <c:strCache>
                <c:ptCount val="1"/>
                <c:pt idx="0">
                  <c:v>Voyages (reporté à 2023)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ASC annuel'!$H$43</c:f>
              <c:numCache>
                <c:formatCode>_-* #\ ##0\ "€"_-;\-* #\ ##0\ "€"_-;_-* "-"??\ "€"_-;_-@_-</c:formatCode>
                <c:ptCount val="1"/>
                <c:pt idx="0">
                  <c:v>12000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56-479E-9BFF-9E7DF953978A}"/>
            </c:ext>
          </c:extLst>
        </c:ser>
        <c:ser>
          <c:idx val="3"/>
          <c:order val="3"/>
          <c:tx>
            <c:strRef>
              <c:f>'Budget ASC annuel'!$A$45</c:f>
              <c:strCache>
                <c:ptCount val="1"/>
                <c:pt idx="0">
                  <c:v>Bons cadeaux ( 11 événements Urssaf) - 171€ max quelque soit le type de raison ou 171€ / événement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ASC annuel'!$H$57</c:f>
              <c:numCache>
                <c:formatCode>_-* #\ ##0\ "€"_-;\-* #\ ##0\ "€"_-;_-* "-"??\ "€"_-;_-@_-</c:formatCode>
                <c:ptCount val="1"/>
                <c:pt idx="0">
                  <c:v>10800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56-479E-9BFF-9E7DF953978A}"/>
            </c:ext>
          </c:extLst>
        </c:ser>
        <c:ser>
          <c:idx val="4"/>
          <c:order val="4"/>
          <c:tx>
            <c:strRef>
              <c:f>'Budget ASC annuel'!$A$59</c:f>
              <c:strCache>
                <c:ptCount val="1"/>
                <c:pt idx="0">
                  <c:v>Prestation de remboursement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ASC annuel'!$H$63</c:f>
              <c:numCache>
                <c:formatCode>_-* #\ ##0\ "€"_-;\-* #\ ##0\ "€"_-;_-* "-"??\ "€"_-;_-@_-</c:formatCode>
                <c:ptCount val="1"/>
                <c:pt idx="0">
                  <c:v>4800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56-479E-9BFF-9E7DF953978A}"/>
            </c:ext>
          </c:extLst>
        </c:ser>
        <c:ser>
          <c:idx val="5"/>
          <c:order val="5"/>
          <c:tx>
            <c:strRef>
              <c:f>'Budget ASC annuel'!$A$66</c:f>
              <c:strCache>
                <c:ptCount val="1"/>
                <c:pt idx="0">
                  <c:v>Chèques vacances co financé par CSE et salarié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ASC annuel'!$H$71</c:f>
              <c:numCache>
                <c:formatCode>_-* #\ ##0\ "€"_-;\-* #\ ##0\ "€"_-;_-* "-"??\ "€"_-;_-@_-</c:formatCode>
                <c:ptCount val="1"/>
                <c:pt idx="0">
                  <c:v>20500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56-479E-9BFF-9E7DF953978A}"/>
            </c:ext>
          </c:extLst>
        </c:ser>
        <c:ser>
          <c:idx val="6"/>
          <c:order val="6"/>
          <c:tx>
            <c:strRef>
              <c:f>'Budget ASC annuel'!$A$73</c:f>
              <c:strCache>
                <c:ptCount val="1"/>
                <c:pt idx="0">
                  <c:v>Subvention de billetterie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2020</c:v>
              </c:pt>
            </c:numLit>
          </c:cat>
          <c:val>
            <c:numRef>
              <c:f>'Budget ASC annuel'!$H$77</c:f>
              <c:numCache>
                <c:formatCode>_-* #\ ##0\ "€"_-;\-* #\ ##0\ "€"_-;_-* "-"??\ "€"_-;_-@_-</c:formatCode>
                <c:ptCount val="1"/>
                <c:pt idx="0">
                  <c:v>9800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56-479E-9BFF-9E7DF953978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61815520"/>
        <c:axId val="1958274560"/>
      </c:barChart>
      <c:catAx>
        <c:axId val="1961815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Année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58274560"/>
        <c:crosses val="autoZero"/>
        <c:auto val="1"/>
        <c:lblAlgn val="ctr"/>
        <c:lblOffset val="100"/>
        <c:noMultiLvlLbl val="0"/>
      </c:catAx>
      <c:valAx>
        <c:axId val="195827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Montant en €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_-* #\ ##0\ &quot;€&quot;_-;\-* #\ ##0\ &quot;€&quot;_-;_-* &quot;-&quot;??\ &quot;€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61815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180975</xdr:rowOff>
    </xdr:from>
    <xdr:to>
      <xdr:col>0</xdr:col>
      <xdr:colOff>2324100</xdr:colOff>
      <xdr:row>2</xdr:row>
      <xdr:rowOff>574717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646FDDE3-F202-4114-B4DE-D85236F46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80975"/>
          <a:ext cx="2295525" cy="774742"/>
        </a:xfrm>
        <a:prstGeom prst="rect">
          <a:avLst/>
        </a:prstGeom>
      </xdr:spPr>
    </xdr:pic>
    <xdr:clientData/>
  </xdr:twoCellAnchor>
  <xdr:twoCellAnchor>
    <xdr:from>
      <xdr:col>7</xdr:col>
      <xdr:colOff>761999</xdr:colOff>
      <xdr:row>5</xdr:row>
      <xdr:rowOff>9525</xdr:rowOff>
    </xdr:from>
    <xdr:to>
      <xdr:col>14</xdr:col>
      <xdr:colOff>733425</xdr:colOff>
      <xdr:row>15</xdr:row>
      <xdr:rowOff>228600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5EFA589-35C8-4E3B-8B16-AAD791143D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16</xdr:row>
      <xdr:rowOff>9525</xdr:rowOff>
    </xdr:from>
    <xdr:to>
      <xdr:col>15</xdr:col>
      <xdr:colOff>38100</xdr:colOff>
      <xdr:row>30</xdr:row>
      <xdr:rowOff>47625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EF04B7CD-1213-4C53-AB3F-69E9ABE0CF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38100</xdr:rowOff>
    </xdr:from>
    <xdr:to>
      <xdr:col>0</xdr:col>
      <xdr:colOff>2333625</xdr:colOff>
      <xdr:row>3</xdr:row>
      <xdr:rowOff>12742</xdr:rowOff>
    </xdr:to>
    <xdr:pic>
      <xdr:nvPicPr>
        <xdr:cNvPr id="5" name="Image 2">
          <a:extLst>
            <a:ext uri="{FF2B5EF4-FFF2-40B4-BE49-F238E27FC236}">
              <a16:creationId xmlns:a16="http://schemas.microsoft.com/office/drawing/2014/main" id="{A6A9E2DC-0EF5-49FC-94F5-22373190A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28600"/>
          <a:ext cx="2295525" cy="774742"/>
        </a:xfrm>
        <a:prstGeom prst="rect">
          <a:avLst/>
        </a:prstGeom>
      </xdr:spPr>
    </xdr:pic>
    <xdr:clientData/>
  </xdr:twoCellAnchor>
  <xdr:twoCellAnchor>
    <xdr:from>
      <xdr:col>10</xdr:col>
      <xdr:colOff>371475</xdr:colOff>
      <xdr:row>10</xdr:row>
      <xdr:rowOff>28575</xdr:rowOff>
    </xdr:from>
    <xdr:to>
      <xdr:col>17</xdr:col>
      <xdr:colOff>342901</xdr:colOff>
      <xdr:row>27</xdr:row>
      <xdr:rowOff>76200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3D37486-F1D6-4F34-B666-A9EFA588EA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361949</xdr:colOff>
      <xdr:row>28</xdr:row>
      <xdr:rowOff>104775</xdr:rowOff>
    </xdr:from>
    <xdr:to>
      <xdr:col>20</xdr:col>
      <xdr:colOff>190500</xdr:colOff>
      <xdr:row>42</xdr:row>
      <xdr:rowOff>114300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06D026D-E9EC-4891-8FA0-7F208C7401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361949</xdr:colOff>
      <xdr:row>44</xdr:row>
      <xdr:rowOff>0</xdr:rowOff>
    </xdr:from>
    <xdr:to>
      <xdr:col>19</xdr:col>
      <xdr:colOff>704850</xdr:colOff>
      <xdr:row>58</xdr:row>
      <xdr:rowOff>38100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82E8F8CE-C919-46B5-8E35-A6C7CE09D5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33AA2-C43B-4D11-B6C6-53FBDE62565E}">
  <dimension ref="A1:K7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3" sqref="J3"/>
    </sheetView>
  </sheetViews>
  <sheetFormatPr baseColWidth="10" defaultRowHeight="15" x14ac:dyDescent="0.25"/>
  <cols>
    <col min="1" max="1" width="47.28515625" style="1" customWidth="1"/>
    <col min="2" max="2" width="16.5703125" customWidth="1"/>
    <col min="3" max="3" width="11.42578125" style="2"/>
    <col min="4" max="4" width="11.42578125" style="6"/>
    <col min="5" max="6" width="14.140625" style="2" bestFit="1" customWidth="1"/>
    <col min="7" max="7" width="15.42578125" customWidth="1"/>
  </cols>
  <sheetData>
    <row r="1" spans="1:11" ht="15" customHeight="1" x14ac:dyDescent="0.25">
      <c r="A1" s="16" t="s">
        <v>28</v>
      </c>
      <c r="B1" s="109" t="s">
        <v>60</v>
      </c>
      <c r="C1" s="109"/>
      <c r="D1" s="109"/>
      <c r="E1" s="109"/>
      <c r="F1" s="109"/>
      <c r="G1" s="109"/>
    </row>
    <row r="2" spans="1:11" ht="15" customHeight="1" x14ac:dyDescent="0.25">
      <c r="A2" s="16"/>
      <c r="B2" s="15"/>
      <c r="C2" s="15"/>
      <c r="D2" s="104"/>
      <c r="E2" s="15"/>
      <c r="F2" s="15"/>
      <c r="G2" s="15"/>
    </row>
    <row r="3" spans="1:11" ht="48" customHeight="1" x14ac:dyDescent="0.25">
      <c r="B3" s="116" t="s">
        <v>95</v>
      </c>
      <c r="C3" s="116"/>
      <c r="D3" s="116"/>
      <c r="E3" s="116"/>
      <c r="F3" s="116"/>
      <c r="G3" s="116"/>
    </row>
    <row r="4" spans="1:11" ht="19.5" customHeight="1" thickBot="1" x14ac:dyDescent="0.3">
      <c r="A4" s="13"/>
      <c r="B4" s="13"/>
      <c r="C4" s="13"/>
      <c r="D4" s="14"/>
      <c r="E4" s="13"/>
      <c r="F4" s="13"/>
      <c r="G4" s="13"/>
    </row>
    <row r="5" spans="1:11" s="1" customFormat="1" ht="30.75" thickBot="1" x14ac:dyDescent="0.3">
      <c r="A5" s="13" t="s">
        <v>44</v>
      </c>
      <c r="B5" s="13" t="s">
        <v>3</v>
      </c>
      <c r="C5" s="99" t="s">
        <v>68</v>
      </c>
      <c r="D5" s="98" t="s">
        <v>91</v>
      </c>
      <c r="E5" s="96" t="s">
        <v>12</v>
      </c>
      <c r="F5" s="96" t="s">
        <v>4</v>
      </c>
      <c r="G5" s="95" t="s">
        <v>20</v>
      </c>
    </row>
    <row r="6" spans="1:11" ht="30.75" thickBot="1" x14ac:dyDescent="0.3">
      <c r="A6" s="101" t="s">
        <v>97</v>
      </c>
      <c r="B6" s="40"/>
      <c r="C6" s="42"/>
      <c r="D6" s="41"/>
      <c r="E6" s="44"/>
      <c r="F6" s="44"/>
      <c r="G6" s="45"/>
      <c r="J6" t="s">
        <v>48</v>
      </c>
    </row>
    <row r="7" spans="1:11" x14ac:dyDescent="0.25">
      <c r="A7" s="19" t="s">
        <v>51</v>
      </c>
      <c r="B7" s="36">
        <v>44562</v>
      </c>
      <c r="C7" s="22"/>
      <c r="D7" s="21"/>
      <c r="E7" s="38"/>
      <c r="F7" s="84">
        <v>9500</v>
      </c>
      <c r="G7" s="24"/>
      <c r="J7" s="93"/>
      <c r="K7" t="s">
        <v>59</v>
      </c>
    </row>
    <row r="8" spans="1:11" x14ac:dyDescent="0.25">
      <c r="A8" s="19" t="s">
        <v>52</v>
      </c>
      <c r="B8" s="36">
        <v>44652</v>
      </c>
      <c r="C8" s="22"/>
      <c r="D8" s="21"/>
      <c r="E8" s="38"/>
      <c r="F8" s="84">
        <v>9500</v>
      </c>
      <c r="G8" s="24"/>
    </row>
    <row r="9" spans="1:11" x14ac:dyDescent="0.25">
      <c r="A9" s="19" t="s">
        <v>53</v>
      </c>
      <c r="B9" s="36">
        <v>44743</v>
      </c>
      <c r="C9" s="22"/>
      <c r="D9" s="21"/>
      <c r="E9" s="38"/>
      <c r="F9" s="84">
        <v>9500</v>
      </c>
      <c r="G9" s="24"/>
      <c r="J9" s="94"/>
      <c r="K9" t="s">
        <v>46</v>
      </c>
    </row>
    <row r="10" spans="1:11" x14ac:dyDescent="0.25">
      <c r="A10" s="19" t="s">
        <v>54</v>
      </c>
      <c r="B10" s="36">
        <v>44835</v>
      </c>
      <c r="C10" s="22"/>
      <c r="D10" s="21"/>
      <c r="E10" s="38"/>
      <c r="F10" s="84">
        <v>9500</v>
      </c>
      <c r="G10" s="24"/>
    </row>
    <row r="11" spans="1:11" ht="15.75" thickBot="1" x14ac:dyDescent="0.3">
      <c r="A11" s="25" t="s">
        <v>93</v>
      </c>
      <c r="B11" s="37">
        <v>44743</v>
      </c>
      <c r="C11" s="28"/>
      <c r="D11" s="27"/>
      <c r="E11" s="39"/>
      <c r="F11" s="85"/>
      <c r="G11" s="30"/>
    </row>
    <row r="12" spans="1:11" ht="15.75" thickBot="1" x14ac:dyDescent="0.3">
      <c r="D12" s="105" t="s">
        <v>25</v>
      </c>
      <c r="E12" s="86">
        <f>SUBTOTAL(9,E7:E10)</f>
        <v>0</v>
      </c>
      <c r="F12" s="86">
        <f>SUBTOTAL(9,F7:F11)</f>
        <v>38000</v>
      </c>
      <c r="G12" s="87">
        <f>F12-E12</f>
        <v>38000</v>
      </c>
    </row>
    <row r="13" spans="1:11" ht="15.75" thickBot="1" x14ac:dyDescent="0.3">
      <c r="D13" s="106"/>
      <c r="E13" s="11"/>
      <c r="F13" s="11"/>
      <c r="G13" s="12"/>
    </row>
    <row r="14" spans="1:11" ht="15.75" thickBot="1" x14ac:dyDescent="0.3">
      <c r="A14" s="102" t="s">
        <v>61</v>
      </c>
      <c r="B14" s="31"/>
      <c r="C14" s="33"/>
      <c r="D14" s="32"/>
      <c r="E14" s="33"/>
      <c r="F14" s="33"/>
      <c r="G14" s="35"/>
    </row>
    <row r="15" spans="1:11" x14ac:dyDescent="0.25">
      <c r="A15" s="46" t="s">
        <v>62</v>
      </c>
      <c r="B15" s="47"/>
      <c r="C15" s="82"/>
      <c r="D15" s="81"/>
      <c r="E15" s="108"/>
      <c r="F15" s="108"/>
      <c r="G15" s="18"/>
    </row>
    <row r="16" spans="1:11" ht="30" x14ac:dyDescent="0.25">
      <c r="A16" s="19" t="s">
        <v>63</v>
      </c>
      <c r="B16" s="36"/>
      <c r="C16" s="67"/>
      <c r="D16" s="66"/>
      <c r="E16" s="84">
        <v>1000</v>
      </c>
      <c r="F16" s="84"/>
      <c r="G16" s="24"/>
    </row>
    <row r="17" spans="1:7" x14ac:dyDescent="0.25">
      <c r="A17" s="19" t="s">
        <v>64</v>
      </c>
      <c r="B17" s="36"/>
      <c r="C17" s="67"/>
      <c r="D17" s="66"/>
      <c r="E17" s="84">
        <v>500</v>
      </c>
      <c r="F17" s="84"/>
      <c r="G17" s="24"/>
    </row>
    <row r="18" spans="1:7" x14ac:dyDescent="0.25">
      <c r="A18" s="19" t="s">
        <v>65</v>
      </c>
      <c r="B18" s="36"/>
      <c r="C18" s="67"/>
      <c r="D18" s="66"/>
      <c r="E18" s="84">
        <f t="shared" ref="E18:E25" si="0">D18*C18</f>
        <v>0</v>
      </c>
      <c r="F18" s="84"/>
      <c r="G18" s="24"/>
    </row>
    <row r="19" spans="1:7" x14ac:dyDescent="0.25">
      <c r="A19" s="19" t="s">
        <v>87</v>
      </c>
      <c r="B19" s="36"/>
      <c r="C19" s="67"/>
      <c r="D19" s="66"/>
      <c r="E19" s="84">
        <v>400</v>
      </c>
      <c r="F19" s="84"/>
      <c r="G19" s="24"/>
    </row>
    <row r="20" spans="1:7" x14ac:dyDescent="0.25">
      <c r="A20" s="8" t="s">
        <v>86</v>
      </c>
      <c r="B20" s="36"/>
      <c r="C20" s="67"/>
      <c r="D20" s="66"/>
      <c r="E20" s="84">
        <v>200</v>
      </c>
      <c r="F20" s="84"/>
      <c r="G20" s="24"/>
    </row>
    <row r="21" spans="1:7" x14ac:dyDescent="0.25">
      <c r="A21" s="19" t="s">
        <v>66</v>
      </c>
      <c r="B21" s="36"/>
      <c r="C21" s="67"/>
      <c r="D21" s="66"/>
      <c r="E21" s="84">
        <v>1500</v>
      </c>
      <c r="F21" s="84"/>
      <c r="G21" s="24"/>
    </row>
    <row r="22" spans="1:7" x14ac:dyDescent="0.25">
      <c r="A22" s="19" t="s">
        <v>67</v>
      </c>
      <c r="B22" s="36"/>
      <c r="C22" s="67"/>
      <c r="D22" s="66"/>
      <c r="E22" s="84">
        <f t="shared" si="0"/>
        <v>0</v>
      </c>
      <c r="F22" s="84"/>
      <c r="G22" s="24"/>
    </row>
    <row r="23" spans="1:7" x14ac:dyDescent="0.25">
      <c r="A23" s="19"/>
      <c r="B23" s="36"/>
      <c r="C23" s="67"/>
      <c r="D23" s="66"/>
      <c r="E23" s="84">
        <f t="shared" si="0"/>
        <v>0</v>
      </c>
      <c r="F23" s="84"/>
      <c r="G23" s="24"/>
    </row>
    <row r="24" spans="1:7" x14ac:dyDescent="0.25">
      <c r="A24" s="19"/>
      <c r="B24" s="36"/>
      <c r="C24" s="67"/>
      <c r="D24" s="66"/>
      <c r="E24" s="84">
        <f t="shared" si="0"/>
        <v>0</v>
      </c>
      <c r="F24" s="84"/>
      <c r="G24" s="24"/>
    </row>
    <row r="25" spans="1:7" ht="15.75" thickBot="1" x14ac:dyDescent="0.3">
      <c r="A25" s="25"/>
      <c r="B25" s="37"/>
      <c r="C25" s="70"/>
      <c r="D25" s="69"/>
      <c r="E25" s="84">
        <f t="shared" si="0"/>
        <v>0</v>
      </c>
      <c r="F25" s="84"/>
      <c r="G25" s="30"/>
    </row>
    <row r="26" spans="1:7" ht="15.75" thickBot="1" x14ac:dyDescent="0.3">
      <c r="A26" s="8"/>
      <c r="B26" s="3"/>
      <c r="D26" s="105" t="s">
        <v>25</v>
      </c>
      <c r="E26" s="86">
        <f>SUBTOTAL(9,E15:E25)</f>
        <v>3600</v>
      </c>
      <c r="F26" s="86">
        <f>SUBTOTAL(9,F15:F25)</f>
        <v>0</v>
      </c>
      <c r="G26" s="87">
        <f>F26-E26</f>
        <v>-3600</v>
      </c>
    </row>
    <row r="27" spans="1:7" ht="15.75" thickBot="1" x14ac:dyDescent="0.3">
      <c r="A27" s="4"/>
    </row>
    <row r="28" spans="1:7" ht="15.75" thickBot="1" x14ac:dyDescent="0.3">
      <c r="A28" s="103" t="s">
        <v>69</v>
      </c>
      <c r="B28" s="40"/>
      <c r="C28" s="42"/>
      <c r="D28" s="41"/>
      <c r="E28" s="42"/>
      <c r="F28" s="42"/>
      <c r="G28" s="45"/>
    </row>
    <row r="29" spans="1:7" x14ac:dyDescent="0.25">
      <c r="A29" s="46" t="s">
        <v>78</v>
      </c>
      <c r="B29" s="36">
        <v>44562</v>
      </c>
      <c r="C29" s="82"/>
      <c r="D29" s="81"/>
      <c r="E29" s="108">
        <v>400</v>
      </c>
      <c r="F29" s="108"/>
      <c r="G29" s="18"/>
    </row>
    <row r="30" spans="1:7" x14ac:dyDescent="0.25">
      <c r="A30" s="19" t="s">
        <v>71</v>
      </c>
      <c r="B30" s="36">
        <v>44562</v>
      </c>
      <c r="C30" s="67">
        <v>200</v>
      </c>
      <c r="D30" s="66">
        <v>12</v>
      </c>
      <c r="E30" s="84">
        <f>D30*C30</f>
        <v>2400</v>
      </c>
      <c r="F30" s="84"/>
      <c r="G30" s="24"/>
    </row>
    <row r="31" spans="1:7" x14ac:dyDescent="0.25">
      <c r="A31" s="19" t="s">
        <v>72</v>
      </c>
      <c r="B31" s="36">
        <v>44562</v>
      </c>
      <c r="C31" s="67"/>
      <c r="D31" s="66"/>
      <c r="E31" s="84">
        <v>2500</v>
      </c>
      <c r="F31" s="84"/>
      <c r="G31" s="24"/>
    </row>
    <row r="32" spans="1:7" x14ac:dyDescent="0.25">
      <c r="A32" s="19" t="s">
        <v>70</v>
      </c>
      <c r="B32" s="36">
        <v>44562</v>
      </c>
      <c r="C32" s="67"/>
      <c r="D32" s="66"/>
      <c r="E32" s="84">
        <v>2500</v>
      </c>
      <c r="F32" s="84"/>
      <c r="G32" s="24"/>
    </row>
    <row r="33" spans="1:7" x14ac:dyDescent="0.25">
      <c r="A33" s="19" t="s">
        <v>79</v>
      </c>
      <c r="B33" s="36">
        <v>44562</v>
      </c>
      <c r="C33" s="67"/>
      <c r="D33" s="66"/>
      <c r="E33" s="84">
        <v>400</v>
      </c>
      <c r="F33" s="84"/>
      <c r="G33" s="24"/>
    </row>
    <row r="34" spans="1:7" x14ac:dyDescent="0.25">
      <c r="A34" s="19" t="s">
        <v>84</v>
      </c>
      <c r="B34" s="36">
        <v>44562</v>
      </c>
      <c r="C34" s="67"/>
      <c r="D34" s="66"/>
      <c r="E34" s="84">
        <v>4000</v>
      </c>
      <c r="F34" s="84"/>
      <c r="G34" s="24"/>
    </row>
    <row r="35" spans="1:7" x14ac:dyDescent="0.25">
      <c r="A35" s="19" t="s">
        <v>89</v>
      </c>
      <c r="B35" s="36">
        <v>44562</v>
      </c>
      <c r="C35" s="67"/>
      <c r="D35" s="66"/>
      <c r="E35" s="84"/>
      <c r="F35" s="84"/>
      <c r="G35" s="24"/>
    </row>
    <row r="36" spans="1:7" x14ac:dyDescent="0.25">
      <c r="A36" s="19" t="s">
        <v>85</v>
      </c>
      <c r="B36" s="36">
        <v>44562</v>
      </c>
      <c r="C36" s="67"/>
      <c r="D36" s="66"/>
      <c r="E36" s="84"/>
      <c r="F36" s="84"/>
      <c r="G36" s="24"/>
    </row>
    <row r="37" spans="1:7" x14ac:dyDescent="0.25">
      <c r="A37" s="19"/>
      <c r="B37" s="36"/>
      <c r="C37" s="67"/>
      <c r="D37" s="66"/>
      <c r="E37" s="84"/>
      <c r="F37" s="84"/>
      <c r="G37" s="24"/>
    </row>
    <row r="38" spans="1:7" ht="15.75" thickBot="1" x14ac:dyDescent="0.3">
      <c r="A38" s="25"/>
      <c r="B38" s="37"/>
      <c r="C38" s="70"/>
      <c r="D38" s="69"/>
      <c r="E38" s="84"/>
      <c r="F38" s="84"/>
      <c r="G38" s="30"/>
    </row>
    <row r="39" spans="1:7" ht="15.75" thickBot="1" x14ac:dyDescent="0.3">
      <c r="A39" s="8"/>
      <c r="B39" s="3"/>
      <c r="D39" s="105" t="s">
        <v>25</v>
      </c>
      <c r="E39" s="86">
        <f>SUBTOTAL(9,E29:E38)</f>
        <v>12200</v>
      </c>
      <c r="F39" s="86">
        <f>SUBTOTAL(9,F29:F38)</f>
        <v>0</v>
      </c>
      <c r="G39" s="87">
        <f>F39-E39</f>
        <v>-12200</v>
      </c>
    </row>
    <row r="40" spans="1:7" ht="15.75" thickBot="1" x14ac:dyDescent="0.3">
      <c r="A40" s="8"/>
      <c r="B40" s="3"/>
      <c r="D40" s="106"/>
      <c r="E40" s="11"/>
      <c r="F40" s="11"/>
      <c r="G40" s="12"/>
    </row>
    <row r="41" spans="1:7" ht="15.75" thickBot="1" x14ac:dyDescent="0.3">
      <c r="A41" s="102" t="s">
        <v>73</v>
      </c>
      <c r="B41" s="31"/>
      <c r="C41" s="33"/>
      <c r="D41" s="32"/>
      <c r="E41" s="33"/>
      <c r="F41" s="33"/>
      <c r="G41" s="35"/>
    </row>
    <row r="42" spans="1:7" x14ac:dyDescent="0.25">
      <c r="A42" s="46" t="s">
        <v>90</v>
      </c>
      <c r="B42" s="47"/>
      <c r="C42" s="82"/>
      <c r="D42" s="81"/>
      <c r="E42" s="108">
        <v>1000</v>
      </c>
      <c r="F42" s="108"/>
      <c r="G42" s="18"/>
    </row>
    <row r="43" spans="1:7" x14ac:dyDescent="0.25">
      <c r="A43" s="19" t="s">
        <v>75</v>
      </c>
      <c r="B43" s="36"/>
      <c r="C43" s="67"/>
      <c r="D43" s="66"/>
      <c r="E43" s="84"/>
      <c r="F43" s="84"/>
      <c r="G43" s="24"/>
    </row>
    <row r="44" spans="1:7" x14ac:dyDescent="0.25">
      <c r="A44" s="19" t="s">
        <v>76</v>
      </c>
      <c r="B44" s="36"/>
      <c r="C44" s="67"/>
      <c r="D44" s="66"/>
      <c r="E44" s="84"/>
      <c r="F44" s="84"/>
      <c r="G44" s="24"/>
    </row>
    <row r="45" spans="1:7" x14ac:dyDescent="0.25">
      <c r="A45" s="19"/>
      <c r="B45" s="36"/>
      <c r="C45" s="67"/>
      <c r="D45" s="66"/>
      <c r="E45" s="84"/>
      <c r="F45" s="84"/>
      <c r="G45" s="24"/>
    </row>
    <row r="46" spans="1:7" ht="15.75" thickBot="1" x14ac:dyDescent="0.3">
      <c r="A46" s="53"/>
      <c r="B46" s="37"/>
      <c r="C46" s="70"/>
      <c r="D46" s="69"/>
      <c r="E46" s="85"/>
      <c r="F46" s="85"/>
      <c r="G46" s="30"/>
    </row>
    <row r="47" spans="1:7" ht="15.75" thickBot="1" x14ac:dyDescent="0.3">
      <c r="A47" s="52"/>
      <c r="B47" s="20"/>
      <c r="C47" s="22"/>
      <c r="D47" s="107" t="s">
        <v>25</v>
      </c>
      <c r="E47" s="91">
        <f>SUBTOTAL(9,E42:E46)</f>
        <v>1000</v>
      </c>
      <c r="F47" s="91">
        <f>SUBTOTAL(9,F43:F46)</f>
        <v>0</v>
      </c>
      <c r="G47" s="92">
        <f>F47-E47</f>
        <v>-1000</v>
      </c>
    </row>
    <row r="48" spans="1:7" ht="15.75" thickBot="1" x14ac:dyDescent="0.3">
      <c r="A48" s="4"/>
      <c r="D48" s="106"/>
      <c r="E48" s="11"/>
      <c r="F48" s="11"/>
      <c r="G48" s="12"/>
    </row>
    <row r="49" spans="1:7" ht="15.75" thickBot="1" x14ac:dyDescent="0.3">
      <c r="A49" s="101" t="s">
        <v>74</v>
      </c>
      <c r="B49" s="40"/>
      <c r="C49" s="42"/>
      <c r="D49" s="41"/>
      <c r="E49" s="42"/>
      <c r="F49" s="42"/>
      <c r="G49" s="45"/>
    </row>
    <row r="50" spans="1:7" x14ac:dyDescent="0.25">
      <c r="A50" s="46" t="s">
        <v>77</v>
      </c>
      <c r="B50" s="47"/>
      <c r="C50" s="82"/>
      <c r="D50" s="81"/>
      <c r="E50" s="108">
        <v>2000</v>
      </c>
      <c r="F50" s="108"/>
      <c r="G50" s="18"/>
    </row>
    <row r="51" spans="1:7" x14ac:dyDescent="0.25">
      <c r="A51" s="19" t="s">
        <v>83</v>
      </c>
      <c r="B51" s="58"/>
      <c r="C51" s="67"/>
      <c r="D51" s="66"/>
      <c r="E51" s="84">
        <v>1000</v>
      </c>
      <c r="F51" s="84"/>
      <c r="G51" s="24"/>
    </row>
    <row r="52" spans="1:7" x14ac:dyDescent="0.25">
      <c r="A52" s="19" t="s">
        <v>88</v>
      </c>
      <c r="B52" s="36"/>
      <c r="C52" s="67"/>
      <c r="D52" s="66"/>
      <c r="E52" s="84">
        <v>2000</v>
      </c>
      <c r="F52" s="84"/>
      <c r="G52" s="24"/>
    </row>
    <row r="53" spans="1:7" x14ac:dyDescent="0.25">
      <c r="A53" s="19"/>
      <c r="B53" s="36"/>
      <c r="C53" s="67"/>
      <c r="D53" s="66"/>
      <c r="E53" s="84"/>
      <c r="F53" s="84"/>
      <c r="G53" s="24"/>
    </row>
    <row r="54" spans="1:7" x14ac:dyDescent="0.25">
      <c r="A54" s="19"/>
      <c r="B54" s="36"/>
      <c r="C54" s="67"/>
      <c r="D54" s="66"/>
      <c r="E54" s="84"/>
      <c r="F54" s="84"/>
      <c r="G54" s="24"/>
    </row>
    <row r="55" spans="1:7" x14ac:dyDescent="0.25">
      <c r="A55" s="19"/>
      <c r="B55" s="36"/>
      <c r="C55" s="67"/>
      <c r="D55" s="66"/>
      <c r="E55" s="84"/>
      <c r="F55" s="84"/>
      <c r="G55" s="24"/>
    </row>
    <row r="56" spans="1:7" x14ac:dyDescent="0.25">
      <c r="A56" s="19"/>
      <c r="B56" s="36"/>
      <c r="C56" s="67"/>
      <c r="D56" s="66"/>
      <c r="E56" s="84"/>
      <c r="F56" s="84"/>
      <c r="G56" s="24"/>
    </row>
    <row r="57" spans="1:7" x14ac:dyDescent="0.25">
      <c r="A57" s="19"/>
      <c r="B57" s="36"/>
      <c r="C57" s="67"/>
      <c r="D57" s="66"/>
      <c r="E57" s="84"/>
      <c r="F57" s="84"/>
      <c r="G57" s="24"/>
    </row>
    <row r="58" spans="1:7" x14ac:dyDescent="0.25">
      <c r="A58" s="19"/>
      <c r="B58" s="36"/>
      <c r="C58" s="67"/>
      <c r="D58" s="66"/>
      <c r="E58" s="84"/>
      <c r="F58" s="84"/>
      <c r="G58" s="24"/>
    </row>
    <row r="59" spans="1:7" x14ac:dyDescent="0.25">
      <c r="A59" s="19"/>
      <c r="B59" s="36"/>
      <c r="C59" s="67"/>
      <c r="D59" s="66"/>
      <c r="E59" s="84"/>
      <c r="F59" s="84"/>
      <c r="G59" s="24"/>
    </row>
    <row r="60" spans="1:7" ht="15.75" thickBot="1" x14ac:dyDescent="0.3">
      <c r="A60" s="25"/>
      <c r="B60" s="37"/>
      <c r="C60" s="70"/>
      <c r="D60" s="69"/>
      <c r="E60" s="85"/>
      <c r="F60" s="85"/>
      <c r="G60" s="30"/>
    </row>
    <row r="61" spans="1:7" ht="15.75" thickBot="1" x14ac:dyDescent="0.3">
      <c r="D61" s="105" t="s">
        <v>25</v>
      </c>
      <c r="E61" s="86">
        <f>SUBTOTAL(9,E50:E60)</f>
        <v>5000</v>
      </c>
      <c r="F61" s="86">
        <f>SUBTOTAL(9,F50:F60)</f>
        <v>0</v>
      </c>
      <c r="G61" s="87">
        <f>F61-E61</f>
        <v>-5000</v>
      </c>
    </row>
    <row r="62" spans="1:7" ht="15.75" thickBot="1" x14ac:dyDescent="0.3">
      <c r="D62" s="106"/>
      <c r="E62" s="11"/>
      <c r="F62" s="11"/>
      <c r="G62" s="12"/>
    </row>
    <row r="63" spans="1:7" ht="15.75" thickBot="1" x14ac:dyDescent="0.3">
      <c r="A63" s="101" t="s">
        <v>92</v>
      </c>
      <c r="B63" s="40"/>
      <c r="C63" s="42"/>
      <c r="D63" s="41"/>
      <c r="E63" s="42"/>
      <c r="F63" s="42"/>
      <c r="G63" s="45"/>
    </row>
    <row r="64" spans="1:7" x14ac:dyDescent="0.25">
      <c r="A64" s="46" t="s">
        <v>80</v>
      </c>
      <c r="B64" s="47"/>
      <c r="C64" s="82">
        <v>11</v>
      </c>
      <c r="D64" s="81">
        <f>20*12</f>
        <v>240</v>
      </c>
      <c r="E64" s="108">
        <f>D64*C64</f>
        <v>2640</v>
      </c>
      <c r="F64" s="108"/>
      <c r="G64" s="18"/>
    </row>
    <row r="65" spans="1:7" x14ac:dyDescent="0.25">
      <c r="A65" s="19" t="s">
        <v>81</v>
      </c>
      <c r="B65" s="36"/>
      <c r="C65" s="67"/>
      <c r="D65" s="66"/>
      <c r="E65" s="84">
        <f>E64*1.5</f>
        <v>3960</v>
      </c>
      <c r="F65" s="84"/>
      <c r="G65" s="24"/>
    </row>
    <row r="66" spans="1:7" x14ac:dyDescent="0.25">
      <c r="A66" s="19"/>
      <c r="B66" s="36"/>
      <c r="C66" s="67"/>
      <c r="D66" s="66"/>
      <c r="E66" s="84"/>
      <c r="F66" s="84"/>
      <c r="G66" s="24"/>
    </row>
    <row r="67" spans="1:7" ht="15.75" thickBot="1" x14ac:dyDescent="0.3">
      <c r="A67" s="25"/>
      <c r="B67" s="37"/>
      <c r="C67" s="70"/>
      <c r="D67" s="69"/>
      <c r="E67" s="84"/>
      <c r="F67" s="84"/>
      <c r="G67" s="30"/>
    </row>
    <row r="68" spans="1:7" ht="15.75" thickBot="1" x14ac:dyDescent="0.3">
      <c r="D68" s="105" t="s">
        <v>25</v>
      </c>
      <c r="E68" s="86">
        <f>SUBTOTAL(9,E64:E67)</f>
        <v>6600</v>
      </c>
      <c r="F68" s="86">
        <f>SUBTOTAL(9,F64:F67)</f>
        <v>0</v>
      </c>
      <c r="G68" s="87">
        <f>F68-E68</f>
        <v>-6600</v>
      </c>
    </row>
    <row r="70" spans="1:7" ht="15.75" thickBot="1" x14ac:dyDescent="0.3"/>
    <row r="71" spans="1:7" ht="15.75" thickBot="1" x14ac:dyDescent="0.3">
      <c r="A71" s="101" t="s">
        <v>0</v>
      </c>
      <c r="B71" s="40"/>
      <c r="C71" s="42"/>
      <c r="D71" s="41"/>
      <c r="E71" s="42"/>
      <c r="F71" s="42"/>
      <c r="G71" s="45"/>
    </row>
    <row r="72" spans="1:7" x14ac:dyDescent="0.25">
      <c r="A72" s="46" t="s">
        <v>82</v>
      </c>
      <c r="B72" s="59">
        <v>44562</v>
      </c>
      <c r="C72" s="64"/>
      <c r="D72" s="63"/>
      <c r="E72" s="88">
        <f>F12*0.2</f>
        <v>7600</v>
      </c>
      <c r="F72" s="108"/>
      <c r="G72" s="18"/>
    </row>
    <row r="73" spans="1:7" x14ac:dyDescent="0.25">
      <c r="A73" s="56"/>
      <c r="B73" s="36"/>
      <c r="C73" s="67"/>
      <c r="D73" s="66"/>
      <c r="E73" s="84"/>
      <c r="F73" s="84"/>
      <c r="G73" s="24"/>
    </row>
    <row r="74" spans="1:7" ht="15.75" thickBot="1" x14ac:dyDescent="0.3">
      <c r="A74" s="57"/>
      <c r="B74" s="37"/>
      <c r="C74" s="70"/>
      <c r="D74" s="69"/>
      <c r="E74" s="84"/>
      <c r="F74" s="84"/>
      <c r="G74" s="30"/>
    </row>
    <row r="75" spans="1:7" ht="15.75" thickBot="1" x14ac:dyDescent="0.3">
      <c r="A75" s="9"/>
      <c r="B75" s="3"/>
      <c r="D75" s="105" t="s">
        <v>25</v>
      </c>
      <c r="E75" s="86">
        <f>SUBTOTAL(9,E72:E74)</f>
        <v>7600</v>
      </c>
      <c r="F75" s="86">
        <f>SUBTOTAL(9,F72:F74)</f>
        <v>0</v>
      </c>
      <c r="G75" s="87">
        <f>F75-E75</f>
        <v>-7600</v>
      </c>
    </row>
    <row r="76" spans="1:7" ht="15.75" thickBot="1" x14ac:dyDescent="0.3">
      <c r="A76" s="9"/>
      <c r="B76" s="3"/>
    </row>
    <row r="77" spans="1:7" ht="30" customHeight="1" thickBot="1" x14ac:dyDescent="0.3">
      <c r="A77" s="9"/>
      <c r="B77" s="3"/>
      <c r="C77" s="110" t="s">
        <v>45</v>
      </c>
      <c r="D77" s="111"/>
      <c r="E77" s="62">
        <f>E75+E68+E61+E47+E39+E26+E12</f>
        <v>36000</v>
      </c>
      <c r="F77" s="62">
        <f t="shared" ref="F77:G77" si="1">F75+F68+F61+F47+F39+F26+F12</f>
        <v>38000</v>
      </c>
      <c r="G77" s="62">
        <f t="shared" si="1"/>
        <v>2000</v>
      </c>
    </row>
    <row r="78" spans="1:7" x14ac:dyDescent="0.25">
      <c r="A78" s="9"/>
      <c r="B78" s="3"/>
    </row>
    <row r="79" spans="1:7" x14ac:dyDescent="0.25">
      <c r="B79" s="3"/>
    </row>
  </sheetData>
  <mergeCells count="3">
    <mergeCell ref="B1:G1"/>
    <mergeCell ref="C77:D77"/>
    <mergeCell ref="B3:G3"/>
  </mergeCells>
  <conditionalFormatting sqref="E77:G77">
    <cfRule type="expression" dxfId="7" priority="3">
      <formula>IF(E77&lt;0,TRUE,FALSE)</formula>
    </cfRule>
    <cfRule type="expression" dxfId="6" priority="4">
      <formula>IF(G77&gt;0,TRUE,FALSE)</formula>
    </cfRule>
  </conditionalFormatting>
  <conditionalFormatting sqref="F77">
    <cfRule type="expression" dxfId="5" priority="2">
      <formula>IF(G77&gt;0,TRUE,FALSE)</formula>
    </cfRule>
  </conditionalFormatting>
  <conditionalFormatting sqref="G77">
    <cfRule type="expression" dxfId="4" priority="1">
      <formula>IF(G77&gt;0,TRUE,FALSE)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075D4-E12A-4560-9575-6852F4FADC1C}">
  <dimension ref="A1:N81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60" sqref="L60"/>
    </sheetView>
  </sheetViews>
  <sheetFormatPr baseColWidth="10" defaultRowHeight="15" x14ac:dyDescent="0.25"/>
  <cols>
    <col min="1" max="1" width="47.28515625" style="1" customWidth="1"/>
    <col min="2" max="2" width="16.5703125" customWidth="1"/>
    <col min="3" max="3" width="13.85546875" customWidth="1"/>
    <col min="4" max="4" width="13.28515625" customWidth="1"/>
    <col min="5" max="5" width="13.28515625" style="6" customWidth="1"/>
    <col min="6" max="6" width="11.42578125" style="2"/>
    <col min="7" max="7" width="11.42578125" style="7"/>
    <col min="8" max="9" width="14.140625" style="2" bestFit="1" customWidth="1"/>
    <col min="10" max="10" width="15.42578125" customWidth="1"/>
  </cols>
  <sheetData>
    <row r="1" spans="1:14" ht="15" customHeight="1" x14ac:dyDescent="0.25">
      <c r="A1" s="16" t="s">
        <v>28</v>
      </c>
      <c r="B1" s="109" t="s">
        <v>47</v>
      </c>
      <c r="C1" s="109"/>
      <c r="D1" s="109"/>
      <c r="E1" s="109"/>
      <c r="F1" s="109"/>
      <c r="G1" s="109"/>
      <c r="H1" s="109"/>
      <c r="I1" s="109"/>
      <c r="J1" s="109"/>
    </row>
    <row r="2" spans="1:14" ht="15" customHeight="1" x14ac:dyDescent="0.25">
      <c r="A2" s="16"/>
      <c r="B2" s="15"/>
      <c r="C2" s="15"/>
      <c r="D2" s="15"/>
      <c r="E2" s="15"/>
      <c r="F2" s="15"/>
      <c r="G2" s="15"/>
      <c r="H2" s="15"/>
      <c r="I2" s="15"/>
      <c r="J2" s="15"/>
    </row>
    <row r="3" spans="1:14" ht="48" customHeight="1" x14ac:dyDescent="0.25">
      <c r="B3" s="116" t="s">
        <v>94</v>
      </c>
      <c r="C3" s="116"/>
      <c r="D3" s="116"/>
      <c r="E3" s="116"/>
      <c r="F3" s="116"/>
      <c r="G3" s="116"/>
      <c r="H3" s="116"/>
      <c r="I3" s="116"/>
      <c r="J3" s="116"/>
    </row>
    <row r="4" spans="1:14" ht="19.5" customHeight="1" thickBo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4" s="1" customFormat="1" ht="60.75" thickBot="1" x14ac:dyDescent="0.3">
      <c r="A5" s="13" t="s">
        <v>44</v>
      </c>
      <c r="B5" s="13" t="s">
        <v>3</v>
      </c>
      <c r="C5" s="97" t="s">
        <v>17</v>
      </c>
      <c r="D5" s="97" t="s">
        <v>1</v>
      </c>
      <c r="E5" s="98" t="s">
        <v>27</v>
      </c>
      <c r="F5" s="99" t="s">
        <v>2</v>
      </c>
      <c r="G5" s="100" t="s">
        <v>10</v>
      </c>
      <c r="H5" s="96" t="s">
        <v>12</v>
      </c>
      <c r="I5" s="96" t="s">
        <v>4</v>
      </c>
      <c r="J5" s="95" t="s">
        <v>20</v>
      </c>
    </row>
    <row r="6" spans="1:14" ht="15.75" thickBot="1" x14ac:dyDescent="0.3">
      <c r="A6" s="101" t="s">
        <v>50</v>
      </c>
      <c r="B6" s="40"/>
      <c r="C6" s="40"/>
      <c r="D6" s="40"/>
      <c r="E6" s="41"/>
      <c r="F6" s="42"/>
      <c r="G6" s="43"/>
      <c r="H6" s="44"/>
      <c r="I6" s="44"/>
      <c r="J6" s="45"/>
      <c r="M6" t="s">
        <v>48</v>
      </c>
    </row>
    <row r="7" spans="1:14" x14ac:dyDescent="0.25">
      <c r="A7" s="19" t="s">
        <v>51</v>
      </c>
      <c r="B7" s="36">
        <v>44562</v>
      </c>
      <c r="C7" s="20"/>
      <c r="D7" s="20"/>
      <c r="E7" s="21"/>
      <c r="F7" s="22"/>
      <c r="G7" s="23"/>
      <c r="H7" s="38"/>
      <c r="I7" s="84">
        <v>20000</v>
      </c>
      <c r="J7" s="24"/>
      <c r="M7" s="93"/>
      <c r="N7" t="s">
        <v>59</v>
      </c>
    </row>
    <row r="8" spans="1:14" x14ac:dyDescent="0.25">
      <c r="A8" s="19" t="s">
        <v>52</v>
      </c>
      <c r="B8" s="36">
        <v>44652</v>
      </c>
      <c r="C8" s="20"/>
      <c r="D8" s="20"/>
      <c r="E8" s="21"/>
      <c r="F8" s="22"/>
      <c r="G8" s="23"/>
      <c r="H8" s="38"/>
      <c r="I8" s="84">
        <v>20000</v>
      </c>
      <c r="J8" s="24"/>
    </row>
    <row r="9" spans="1:14" x14ac:dyDescent="0.25">
      <c r="A9" s="19" t="s">
        <v>53</v>
      </c>
      <c r="B9" s="36">
        <v>44743</v>
      </c>
      <c r="C9" s="20"/>
      <c r="D9" s="20"/>
      <c r="E9" s="21"/>
      <c r="F9" s="22"/>
      <c r="G9" s="23"/>
      <c r="H9" s="38"/>
      <c r="I9" s="84">
        <v>20000</v>
      </c>
      <c r="J9" s="24"/>
      <c r="M9" s="94"/>
      <c r="N9" t="s">
        <v>46</v>
      </c>
    </row>
    <row r="10" spans="1:14" x14ac:dyDescent="0.25">
      <c r="A10" s="19" t="s">
        <v>54</v>
      </c>
      <c r="B10" s="36">
        <v>44835</v>
      </c>
      <c r="C10" s="20"/>
      <c r="D10" s="20"/>
      <c r="E10" s="21"/>
      <c r="F10" s="22"/>
      <c r="G10" s="23"/>
      <c r="H10" s="38"/>
      <c r="I10" s="84">
        <v>20000</v>
      </c>
      <c r="J10" s="24"/>
    </row>
    <row r="11" spans="1:14" ht="15.75" thickBot="1" x14ac:dyDescent="0.3">
      <c r="A11" s="25" t="s">
        <v>93</v>
      </c>
      <c r="B11" s="37">
        <v>44835</v>
      </c>
      <c r="C11" s="26"/>
      <c r="D11" s="26"/>
      <c r="E11" s="27"/>
      <c r="F11" s="28"/>
      <c r="G11" s="29"/>
      <c r="H11" s="39"/>
      <c r="I11" s="85"/>
      <c r="J11" s="30"/>
    </row>
    <row r="12" spans="1:14" ht="15.75" thickBot="1" x14ac:dyDescent="0.3">
      <c r="G12" s="114" t="s">
        <v>25</v>
      </c>
      <c r="H12" s="86">
        <f>SUBTOTAL(9,H7:H10)</f>
        <v>0</v>
      </c>
      <c r="I12" s="86">
        <f>SUBTOTAL(9,I7:I11)</f>
        <v>80000</v>
      </c>
      <c r="J12" s="87">
        <f>I12-H12</f>
        <v>80000</v>
      </c>
    </row>
    <row r="13" spans="1:14" ht="15.75" thickBot="1" x14ac:dyDescent="0.3">
      <c r="G13" s="10"/>
      <c r="H13" s="11"/>
      <c r="I13" s="11"/>
      <c r="J13" s="12"/>
    </row>
    <row r="14" spans="1:14" ht="15.75" thickBot="1" x14ac:dyDescent="0.3">
      <c r="A14" s="102" t="s">
        <v>5</v>
      </c>
      <c r="B14" s="31"/>
      <c r="C14" s="31"/>
      <c r="D14" s="31"/>
      <c r="E14" s="32"/>
      <c r="F14" s="33"/>
      <c r="G14" s="34"/>
      <c r="H14" s="33"/>
      <c r="I14" s="33"/>
      <c r="J14" s="35"/>
    </row>
    <row r="15" spans="1:14" ht="30" x14ac:dyDescent="0.25">
      <c r="A15" s="46" t="s">
        <v>102</v>
      </c>
      <c r="B15" s="47">
        <v>44910</v>
      </c>
      <c r="C15" s="17"/>
      <c r="D15" s="17"/>
      <c r="E15" s="81">
        <v>400</v>
      </c>
      <c r="F15" s="82">
        <v>60</v>
      </c>
      <c r="G15" s="83">
        <v>1</v>
      </c>
      <c r="H15" s="88">
        <f t="shared" ref="H15:H17" si="0">F15*E15</f>
        <v>24000</v>
      </c>
      <c r="I15" s="88">
        <f t="shared" ref="I15:I26" si="1">F15*(1-G15)*E15</f>
        <v>0</v>
      </c>
      <c r="J15" s="18"/>
    </row>
    <row r="16" spans="1:14" x14ac:dyDescent="0.25">
      <c r="A16" s="119" t="s">
        <v>105</v>
      </c>
      <c r="B16" s="36">
        <v>44910</v>
      </c>
      <c r="C16" s="20"/>
      <c r="D16" s="120">
        <v>0.3</v>
      </c>
      <c r="E16" s="66"/>
      <c r="F16" s="67"/>
      <c r="G16" s="68"/>
      <c r="H16" s="89"/>
      <c r="I16" s="118">
        <f>H15*D16</f>
        <v>7200</v>
      </c>
      <c r="J16" s="24"/>
    </row>
    <row r="17" spans="1:10" ht="30" x14ac:dyDescent="0.25">
      <c r="A17" s="19" t="s">
        <v>16</v>
      </c>
      <c r="B17" s="36">
        <v>44576</v>
      </c>
      <c r="C17" s="20"/>
      <c r="D17" s="20"/>
      <c r="E17" s="66">
        <v>35</v>
      </c>
      <c r="F17" s="67">
        <v>40</v>
      </c>
      <c r="G17" s="68">
        <v>0.5</v>
      </c>
      <c r="H17" s="89">
        <f>F17*E17</f>
        <v>1400</v>
      </c>
      <c r="I17" s="89">
        <f>F17*G17*E17</f>
        <v>700</v>
      </c>
      <c r="J17" s="24"/>
    </row>
    <row r="18" spans="1:10" x14ac:dyDescent="0.25">
      <c r="A18" s="19" t="s">
        <v>58</v>
      </c>
      <c r="B18" s="36">
        <v>44617</v>
      </c>
      <c r="C18" s="20"/>
      <c r="D18" s="20"/>
      <c r="E18" s="66">
        <v>20</v>
      </c>
      <c r="F18" s="67">
        <v>25</v>
      </c>
      <c r="G18" s="68">
        <v>0.5</v>
      </c>
      <c r="H18" s="89">
        <f t="shared" ref="H18" si="2">F18*E18</f>
        <v>500</v>
      </c>
      <c r="I18" s="89">
        <f t="shared" si="1"/>
        <v>250</v>
      </c>
      <c r="J18" s="24"/>
    </row>
    <row r="19" spans="1:10" x14ac:dyDescent="0.25">
      <c r="A19" s="19" t="s">
        <v>19</v>
      </c>
      <c r="B19" s="36">
        <v>44638</v>
      </c>
      <c r="C19" s="20"/>
      <c r="D19" s="20"/>
      <c r="E19" s="66">
        <v>25</v>
      </c>
      <c r="F19" s="67">
        <v>19</v>
      </c>
      <c r="G19" s="68">
        <v>0.5</v>
      </c>
      <c r="H19" s="89">
        <f t="shared" ref="H19" si="3">F19*E19</f>
        <v>475</v>
      </c>
      <c r="I19" s="89">
        <f t="shared" si="1"/>
        <v>237.5</v>
      </c>
      <c r="J19" s="24"/>
    </row>
    <row r="20" spans="1:10" x14ac:dyDescent="0.25">
      <c r="A20" s="19" t="s">
        <v>18</v>
      </c>
      <c r="B20" s="36">
        <v>44666</v>
      </c>
      <c r="C20" s="20"/>
      <c r="D20" s="20"/>
      <c r="E20" s="66">
        <v>70</v>
      </c>
      <c r="F20" s="67">
        <v>15</v>
      </c>
      <c r="G20" s="68">
        <v>1</v>
      </c>
      <c r="H20" s="89">
        <f t="shared" ref="H20:H26" si="4">F20*E20</f>
        <v>1050</v>
      </c>
      <c r="I20" s="89">
        <f t="shared" si="1"/>
        <v>0</v>
      </c>
      <c r="J20" s="24"/>
    </row>
    <row r="21" spans="1:10" x14ac:dyDescent="0.25">
      <c r="A21" s="19" t="s">
        <v>55</v>
      </c>
      <c r="B21" s="36">
        <v>44701</v>
      </c>
      <c r="C21" s="20"/>
      <c r="D21" s="20"/>
      <c r="E21" s="66">
        <v>150</v>
      </c>
      <c r="F21" s="67">
        <v>35</v>
      </c>
      <c r="G21" s="68">
        <v>0.5</v>
      </c>
      <c r="H21" s="89">
        <f t="shared" si="4"/>
        <v>5250</v>
      </c>
      <c r="I21" s="89">
        <f t="shared" si="1"/>
        <v>2625</v>
      </c>
      <c r="J21" s="24"/>
    </row>
    <row r="22" spans="1:10" x14ac:dyDescent="0.25">
      <c r="A22" s="19" t="s">
        <v>56</v>
      </c>
      <c r="B22" s="36">
        <v>44731</v>
      </c>
      <c r="C22" s="20"/>
      <c r="D22" s="20"/>
      <c r="E22" s="66">
        <v>30</v>
      </c>
      <c r="F22" s="67">
        <v>35</v>
      </c>
      <c r="G22" s="68">
        <v>0.5</v>
      </c>
      <c r="H22" s="89">
        <f t="shared" si="4"/>
        <v>1050</v>
      </c>
      <c r="I22" s="89">
        <f t="shared" si="1"/>
        <v>525</v>
      </c>
      <c r="J22" s="24"/>
    </row>
    <row r="23" spans="1:10" x14ac:dyDescent="0.25">
      <c r="A23" s="19" t="s">
        <v>22</v>
      </c>
      <c r="B23" s="36">
        <v>44749</v>
      </c>
      <c r="C23" s="20"/>
      <c r="D23" s="20"/>
      <c r="E23" s="66">
        <v>80</v>
      </c>
      <c r="F23" s="67">
        <v>40</v>
      </c>
      <c r="G23" s="68">
        <v>0.5</v>
      </c>
      <c r="H23" s="89">
        <f t="shared" si="4"/>
        <v>3200</v>
      </c>
      <c r="I23" s="89">
        <f t="shared" si="1"/>
        <v>1600</v>
      </c>
      <c r="J23" s="24"/>
    </row>
    <row r="24" spans="1:10" x14ac:dyDescent="0.25">
      <c r="A24" s="19" t="s">
        <v>21</v>
      </c>
      <c r="B24" s="36">
        <v>44819</v>
      </c>
      <c r="C24" s="20"/>
      <c r="D24" s="20"/>
      <c r="E24" s="66">
        <v>25</v>
      </c>
      <c r="F24" s="67">
        <v>75</v>
      </c>
      <c r="G24" s="68">
        <v>0.5</v>
      </c>
      <c r="H24" s="89">
        <f t="shared" si="4"/>
        <v>1875</v>
      </c>
      <c r="I24" s="89">
        <f t="shared" si="1"/>
        <v>937.5</v>
      </c>
      <c r="J24" s="24"/>
    </row>
    <row r="25" spans="1:10" x14ac:dyDescent="0.25">
      <c r="A25" s="19" t="s">
        <v>23</v>
      </c>
      <c r="B25" s="36">
        <v>44836</v>
      </c>
      <c r="C25" s="20"/>
      <c r="D25" s="20"/>
      <c r="E25" s="66">
        <v>10</v>
      </c>
      <c r="F25" s="67">
        <v>25</v>
      </c>
      <c r="G25" s="68">
        <v>0.5</v>
      </c>
      <c r="H25" s="89">
        <f t="shared" si="4"/>
        <v>250</v>
      </c>
      <c r="I25" s="89">
        <f t="shared" si="1"/>
        <v>125</v>
      </c>
      <c r="J25" s="24"/>
    </row>
    <row r="26" spans="1:10" x14ac:dyDescent="0.25">
      <c r="A26" s="19" t="s">
        <v>24</v>
      </c>
      <c r="B26" s="36">
        <v>44880</v>
      </c>
      <c r="C26" s="20"/>
      <c r="D26" s="20"/>
      <c r="E26" s="66">
        <v>35</v>
      </c>
      <c r="F26" s="67">
        <v>70</v>
      </c>
      <c r="G26" s="68">
        <v>0.5</v>
      </c>
      <c r="H26" s="89">
        <f t="shared" si="4"/>
        <v>2450</v>
      </c>
      <c r="I26" s="89">
        <f t="shared" si="1"/>
        <v>1225</v>
      </c>
      <c r="J26" s="24"/>
    </row>
    <row r="27" spans="1:10" ht="30.75" thickBot="1" x14ac:dyDescent="0.3">
      <c r="A27" s="117" t="s">
        <v>103</v>
      </c>
      <c r="B27" s="37">
        <v>44591</v>
      </c>
      <c r="C27" s="26"/>
      <c r="D27" s="26"/>
      <c r="E27" s="69"/>
      <c r="F27" s="70"/>
      <c r="G27" s="71"/>
      <c r="H27" s="118">
        <f t="shared" ref="H27" si="5">F27*E27</f>
        <v>0</v>
      </c>
      <c r="I27" s="118">
        <f>SUM(H17:H26)*5%</f>
        <v>875</v>
      </c>
      <c r="J27" s="30"/>
    </row>
    <row r="28" spans="1:10" ht="15.75" thickBot="1" x14ac:dyDescent="0.3">
      <c r="A28" s="8"/>
      <c r="B28" s="3"/>
      <c r="G28" s="114" t="s">
        <v>25</v>
      </c>
      <c r="H28" s="86">
        <f>SUBTOTAL(9,H15:H27)</f>
        <v>41500</v>
      </c>
      <c r="I28" s="86">
        <f>SUBTOTAL(9,I15:I27)</f>
        <v>16300</v>
      </c>
      <c r="J28" s="87">
        <f>I28-H28</f>
        <v>-25200</v>
      </c>
    </row>
    <row r="29" spans="1:10" ht="15.75" thickBot="1" x14ac:dyDescent="0.3">
      <c r="A29" s="4"/>
    </row>
    <row r="30" spans="1:10" ht="15.75" thickBot="1" x14ac:dyDescent="0.3">
      <c r="A30" s="103" t="s">
        <v>9</v>
      </c>
      <c r="B30" s="40"/>
      <c r="C30" s="40"/>
      <c r="D30" s="40"/>
      <c r="E30" s="41"/>
      <c r="F30" s="42"/>
      <c r="G30" s="43"/>
      <c r="H30" s="42"/>
      <c r="I30" s="42"/>
      <c r="J30" s="45"/>
    </row>
    <row r="31" spans="1:10" x14ac:dyDescent="0.25">
      <c r="A31" s="46" t="s">
        <v>15</v>
      </c>
      <c r="B31" s="47">
        <v>44896</v>
      </c>
      <c r="C31" s="17">
        <v>400</v>
      </c>
      <c r="D31" s="50">
        <v>0.2</v>
      </c>
      <c r="E31" s="81">
        <f>D31*C31</f>
        <v>80</v>
      </c>
      <c r="F31" s="82">
        <v>50</v>
      </c>
      <c r="G31" s="83">
        <v>0.9</v>
      </c>
      <c r="H31" s="88">
        <f t="shared" ref="H31" si="6">F31*E31</f>
        <v>4000</v>
      </c>
      <c r="I31" s="88">
        <f>F31*(1-G31)*E31</f>
        <v>399.99999999999994</v>
      </c>
      <c r="J31" s="18"/>
    </row>
    <row r="32" spans="1:10" x14ac:dyDescent="0.25">
      <c r="A32" s="19" t="s">
        <v>29</v>
      </c>
      <c r="B32" s="36">
        <v>44896</v>
      </c>
      <c r="C32" s="20">
        <f>C31*0.8</f>
        <v>320</v>
      </c>
      <c r="D32" s="48">
        <v>0.2</v>
      </c>
      <c r="E32" s="66">
        <f>D32*C32</f>
        <v>64</v>
      </c>
      <c r="F32" s="67">
        <v>50</v>
      </c>
      <c r="G32" s="68">
        <v>0.9</v>
      </c>
      <c r="H32" s="89">
        <f t="shared" ref="H32" si="7">F32*E32</f>
        <v>3200</v>
      </c>
      <c r="I32" s="89">
        <f>F32*(1-G32)*E32</f>
        <v>319.99999999999994</v>
      </c>
      <c r="J32" s="24"/>
    </row>
    <row r="33" spans="1:10" x14ac:dyDescent="0.25">
      <c r="A33" s="19" t="s">
        <v>30</v>
      </c>
      <c r="B33" s="36">
        <v>44896</v>
      </c>
      <c r="C33" s="20">
        <f>C31*0.7</f>
        <v>280</v>
      </c>
      <c r="D33" s="48">
        <v>0.2</v>
      </c>
      <c r="E33" s="66">
        <f>D33*C33</f>
        <v>56</v>
      </c>
      <c r="F33" s="67">
        <v>50</v>
      </c>
      <c r="G33" s="68">
        <v>0.9</v>
      </c>
      <c r="H33" s="89">
        <f t="shared" ref="H33" si="8">F33*E33</f>
        <v>2800</v>
      </c>
      <c r="I33" s="89">
        <f>F33*(1-G33)*E33</f>
        <v>279.99999999999994</v>
      </c>
      <c r="J33" s="24"/>
    </row>
    <row r="34" spans="1:10" x14ac:dyDescent="0.25">
      <c r="A34" s="19" t="s">
        <v>11</v>
      </c>
      <c r="B34" s="36">
        <v>44896</v>
      </c>
      <c r="C34" s="20">
        <f>0.5*C31</f>
        <v>200</v>
      </c>
      <c r="D34" s="48">
        <v>0.3</v>
      </c>
      <c r="E34" s="66">
        <f>D34*C34</f>
        <v>60</v>
      </c>
      <c r="F34" s="67">
        <v>30</v>
      </c>
      <c r="G34" s="68">
        <v>1</v>
      </c>
      <c r="H34" s="89">
        <f t="shared" ref="H34" si="9">F34*E34</f>
        <v>1800</v>
      </c>
      <c r="I34" s="89">
        <f>F34*(1-G34)*E34</f>
        <v>0</v>
      </c>
      <c r="J34" s="24"/>
    </row>
    <row r="35" spans="1:10" ht="15.75" thickBot="1" x14ac:dyDescent="0.3">
      <c r="A35" s="117" t="s">
        <v>104</v>
      </c>
      <c r="B35" s="37">
        <v>44896</v>
      </c>
      <c r="C35" s="26"/>
      <c r="D35" s="49"/>
      <c r="E35" s="69"/>
      <c r="F35" s="70"/>
      <c r="G35" s="71"/>
      <c r="H35" s="118">
        <f t="shared" ref="H35" si="10">F35*E35</f>
        <v>0</v>
      </c>
      <c r="I35" s="118">
        <f>SUM(H31:H33)*5%</f>
        <v>500</v>
      </c>
      <c r="J35" s="30"/>
    </row>
    <row r="36" spans="1:10" ht="15.75" thickBot="1" x14ac:dyDescent="0.3">
      <c r="A36" s="8"/>
      <c r="B36" s="3"/>
      <c r="D36" s="5"/>
      <c r="G36" s="114" t="s">
        <v>25</v>
      </c>
      <c r="H36" s="86">
        <f>SUBTOTAL(9,H31:H35)</f>
        <v>11800</v>
      </c>
      <c r="I36" s="86">
        <f>SUBTOTAL(9,I31:I35)</f>
        <v>1499.9999999999998</v>
      </c>
      <c r="J36" s="87">
        <f>I36-H36</f>
        <v>-10300</v>
      </c>
    </row>
    <row r="37" spans="1:10" ht="15.75" thickBot="1" x14ac:dyDescent="0.3">
      <c r="A37" s="8"/>
      <c r="B37" s="3"/>
      <c r="D37" s="5"/>
      <c r="G37" s="10"/>
      <c r="H37" s="11"/>
      <c r="I37" s="11"/>
      <c r="J37" s="12"/>
    </row>
    <row r="38" spans="1:10" ht="15.75" thickBot="1" x14ac:dyDescent="0.3">
      <c r="A38" s="102" t="s">
        <v>101</v>
      </c>
      <c r="B38" s="31"/>
      <c r="C38" s="31"/>
      <c r="D38" s="31"/>
      <c r="E38" s="32"/>
      <c r="F38" s="33"/>
      <c r="G38" s="34"/>
      <c r="H38" s="33"/>
      <c r="I38" s="33"/>
      <c r="J38" s="35"/>
    </row>
    <row r="39" spans="1:10" x14ac:dyDescent="0.25">
      <c r="A39" s="46" t="s">
        <v>26</v>
      </c>
      <c r="B39" s="47"/>
      <c r="C39" s="17"/>
      <c r="D39" s="17"/>
      <c r="E39" s="81"/>
      <c r="F39" s="82"/>
      <c r="G39" s="83"/>
      <c r="H39" s="88">
        <f t="shared" ref="H39" si="11">F39*E39</f>
        <v>0</v>
      </c>
      <c r="I39" s="88">
        <f>F39*(1-G39)*E39</f>
        <v>0</v>
      </c>
      <c r="J39" s="18"/>
    </row>
    <row r="40" spans="1:10" x14ac:dyDescent="0.25">
      <c r="A40" s="51" t="s">
        <v>13</v>
      </c>
      <c r="B40" s="36"/>
      <c r="C40" s="20"/>
      <c r="D40" s="20"/>
      <c r="E40" s="66">
        <v>15</v>
      </c>
      <c r="F40" s="67">
        <v>400</v>
      </c>
      <c r="G40" s="68">
        <v>0.6</v>
      </c>
      <c r="H40" s="89">
        <f t="shared" ref="H40:H41" si="12">F40*E40</f>
        <v>6000</v>
      </c>
      <c r="I40" s="89">
        <f>F40*(1-G40)*E40</f>
        <v>2400</v>
      </c>
      <c r="J40" s="24"/>
    </row>
    <row r="41" spans="1:10" x14ac:dyDescent="0.25">
      <c r="A41" s="51" t="s">
        <v>14</v>
      </c>
      <c r="B41" s="36"/>
      <c r="C41" s="20"/>
      <c r="D41" s="20"/>
      <c r="E41" s="66">
        <v>15</v>
      </c>
      <c r="F41" s="67">
        <v>400</v>
      </c>
      <c r="G41" s="68">
        <v>0.4</v>
      </c>
      <c r="H41" s="89">
        <f t="shared" si="12"/>
        <v>6000</v>
      </c>
      <c r="I41" s="89">
        <f t="shared" ref="I41" si="13">F41*(1-G41)*E41</f>
        <v>3600</v>
      </c>
      <c r="J41" s="24"/>
    </row>
    <row r="42" spans="1:10" ht="15.75" thickBot="1" x14ac:dyDescent="0.3">
      <c r="A42" s="53"/>
      <c r="B42" s="37"/>
      <c r="C42" s="26"/>
      <c r="D42" s="26"/>
      <c r="E42" s="69"/>
      <c r="F42" s="70"/>
      <c r="G42" s="71"/>
      <c r="H42" s="90">
        <f t="shared" ref="H42" si="14">F42*E42</f>
        <v>0</v>
      </c>
      <c r="I42" s="90">
        <f t="shared" ref="I42" si="15">F42*(1-G42)*E42</f>
        <v>0</v>
      </c>
      <c r="J42" s="30"/>
    </row>
    <row r="43" spans="1:10" ht="15.75" thickBot="1" x14ac:dyDescent="0.3">
      <c r="A43" s="52"/>
      <c r="B43" s="20"/>
      <c r="C43" s="20"/>
      <c r="D43" s="20"/>
      <c r="E43" s="21"/>
      <c r="F43" s="22"/>
      <c r="G43" s="115" t="s">
        <v>25</v>
      </c>
      <c r="H43" s="91">
        <f>SUBTOTAL(9,H40:H42)</f>
        <v>12000</v>
      </c>
      <c r="I43" s="91">
        <f>SUBTOTAL(9,I40:I42)</f>
        <v>6000</v>
      </c>
      <c r="J43" s="92">
        <f>I43-H43</f>
        <v>-6000</v>
      </c>
    </row>
    <row r="44" spans="1:10" ht="15.75" thickBot="1" x14ac:dyDescent="0.3">
      <c r="A44" s="4"/>
      <c r="G44" s="10"/>
      <c r="H44" s="11"/>
      <c r="I44" s="11"/>
      <c r="J44" s="12"/>
    </row>
    <row r="45" spans="1:10" ht="15.75" thickBot="1" x14ac:dyDescent="0.3">
      <c r="A45" s="112" t="s">
        <v>96</v>
      </c>
      <c r="B45" s="113"/>
      <c r="C45" s="113"/>
      <c r="D45" s="113"/>
      <c r="E45" s="113"/>
      <c r="F45" s="113"/>
      <c r="G45" s="43"/>
      <c r="H45" s="42"/>
      <c r="I45" s="42"/>
      <c r="J45" s="45"/>
    </row>
    <row r="46" spans="1:10" x14ac:dyDescent="0.25">
      <c r="A46" s="46" t="s">
        <v>31</v>
      </c>
      <c r="B46" s="47">
        <v>44562</v>
      </c>
      <c r="C46" s="17">
        <v>400</v>
      </c>
      <c r="D46" s="50">
        <v>0.1</v>
      </c>
      <c r="E46" s="81">
        <f>D46*C46</f>
        <v>40</v>
      </c>
      <c r="F46" s="82">
        <v>30</v>
      </c>
      <c r="G46" s="83">
        <v>1</v>
      </c>
      <c r="H46" s="88">
        <f t="shared" ref="H46" si="16">F46*E46</f>
        <v>1200</v>
      </c>
      <c r="I46" s="88">
        <f>F46*(1-G46)*E46</f>
        <v>0</v>
      </c>
      <c r="J46" s="18"/>
    </row>
    <row r="47" spans="1:10" x14ac:dyDescent="0.25">
      <c r="A47" s="19" t="s">
        <v>32</v>
      </c>
      <c r="B47" s="58"/>
      <c r="C47" s="20"/>
      <c r="D47" s="20"/>
      <c r="E47" s="66"/>
      <c r="F47" s="67"/>
      <c r="G47" s="68"/>
      <c r="H47" s="89">
        <f t="shared" ref="H47:H56" si="17">F47*E47</f>
        <v>0</v>
      </c>
      <c r="I47" s="89">
        <f t="shared" ref="I47:I56" si="18">F47*(1-G47)*E47</f>
        <v>0</v>
      </c>
      <c r="J47" s="24"/>
    </row>
    <row r="48" spans="1:10" x14ac:dyDescent="0.25">
      <c r="A48" s="19" t="s">
        <v>33</v>
      </c>
      <c r="B48" s="36"/>
      <c r="C48" s="20"/>
      <c r="D48" s="48"/>
      <c r="E48" s="66"/>
      <c r="F48" s="67"/>
      <c r="G48" s="68"/>
      <c r="H48" s="89">
        <f t="shared" si="17"/>
        <v>0</v>
      </c>
      <c r="I48" s="89">
        <f t="shared" si="18"/>
        <v>0</v>
      </c>
      <c r="J48" s="24"/>
    </row>
    <row r="49" spans="1:10" x14ac:dyDescent="0.25">
      <c r="A49" s="19" t="s">
        <v>34</v>
      </c>
      <c r="B49" s="36"/>
      <c r="C49" s="20"/>
      <c r="D49" s="48"/>
      <c r="E49" s="66"/>
      <c r="F49" s="67"/>
      <c r="G49" s="68"/>
      <c r="H49" s="89">
        <f t="shared" si="17"/>
        <v>0</v>
      </c>
      <c r="I49" s="89">
        <f t="shared" si="18"/>
        <v>0</v>
      </c>
      <c r="J49" s="24"/>
    </row>
    <row r="50" spans="1:10" x14ac:dyDescent="0.25">
      <c r="A50" s="19" t="s">
        <v>35</v>
      </c>
      <c r="B50" s="36"/>
      <c r="C50" s="20"/>
      <c r="D50" s="48"/>
      <c r="E50" s="66"/>
      <c r="F50" s="67"/>
      <c r="G50" s="68"/>
      <c r="H50" s="89">
        <f t="shared" si="17"/>
        <v>0</v>
      </c>
      <c r="I50" s="89">
        <f t="shared" si="18"/>
        <v>0</v>
      </c>
      <c r="J50" s="24"/>
    </row>
    <row r="51" spans="1:10" x14ac:dyDescent="0.25">
      <c r="A51" s="19" t="s">
        <v>36</v>
      </c>
      <c r="B51" s="36"/>
      <c r="C51" s="20"/>
      <c r="D51" s="48"/>
      <c r="E51" s="66"/>
      <c r="F51" s="67"/>
      <c r="G51" s="68"/>
      <c r="H51" s="89">
        <f t="shared" si="17"/>
        <v>0</v>
      </c>
      <c r="I51" s="89">
        <f t="shared" si="18"/>
        <v>0</v>
      </c>
      <c r="J51" s="24"/>
    </row>
    <row r="52" spans="1:10" x14ac:dyDescent="0.25">
      <c r="A52" s="19" t="s">
        <v>37</v>
      </c>
      <c r="B52" s="36"/>
      <c r="C52" s="20"/>
      <c r="D52" s="48"/>
      <c r="E52" s="66"/>
      <c r="F52" s="67"/>
      <c r="G52" s="68"/>
      <c r="H52" s="89">
        <f t="shared" si="17"/>
        <v>0</v>
      </c>
      <c r="I52" s="89">
        <f t="shared" si="18"/>
        <v>0</v>
      </c>
      <c r="J52" s="24"/>
    </row>
    <row r="53" spans="1:10" x14ac:dyDescent="0.25">
      <c r="A53" s="19" t="s">
        <v>38</v>
      </c>
      <c r="B53" s="36"/>
      <c r="C53" s="20"/>
      <c r="D53" s="48"/>
      <c r="E53" s="66"/>
      <c r="F53" s="67"/>
      <c r="G53" s="68"/>
      <c r="H53" s="89">
        <f t="shared" si="17"/>
        <v>0</v>
      </c>
      <c r="I53" s="89">
        <f t="shared" si="18"/>
        <v>0</v>
      </c>
      <c r="J53" s="24"/>
    </row>
    <row r="54" spans="1:10" x14ac:dyDescent="0.25">
      <c r="A54" s="19" t="s">
        <v>39</v>
      </c>
      <c r="B54" s="36">
        <v>44896</v>
      </c>
      <c r="C54" s="20">
        <v>400</v>
      </c>
      <c r="D54" s="48">
        <v>0.8</v>
      </c>
      <c r="E54" s="66">
        <f>D54*C54</f>
        <v>320</v>
      </c>
      <c r="F54" s="67">
        <v>30</v>
      </c>
      <c r="G54" s="68">
        <v>1</v>
      </c>
      <c r="H54" s="89">
        <f t="shared" si="17"/>
        <v>9600</v>
      </c>
      <c r="I54" s="89">
        <f t="shared" si="18"/>
        <v>0</v>
      </c>
      <c r="J54" s="24"/>
    </row>
    <row r="55" spans="1:10" x14ac:dyDescent="0.25">
      <c r="A55" s="19" t="s">
        <v>40</v>
      </c>
      <c r="B55" s="36"/>
      <c r="C55" s="20"/>
      <c r="D55" s="48"/>
      <c r="E55" s="66"/>
      <c r="F55" s="67"/>
      <c r="G55" s="68"/>
      <c r="H55" s="89">
        <f t="shared" si="17"/>
        <v>0</v>
      </c>
      <c r="I55" s="89">
        <f t="shared" si="18"/>
        <v>0</v>
      </c>
      <c r="J55" s="24"/>
    </row>
    <row r="56" spans="1:10" ht="15.75" thickBot="1" x14ac:dyDescent="0.3">
      <c r="A56" s="25" t="s">
        <v>41</v>
      </c>
      <c r="B56" s="37"/>
      <c r="C56" s="26"/>
      <c r="D56" s="49"/>
      <c r="E56" s="69"/>
      <c r="F56" s="70"/>
      <c r="G56" s="71"/>
      <c r="H56" s="90">
        <f t="shared" si="17"/>
        <v>0</v>
      </c>
      <c r="I56" s="90">
        <f t="shared" si="18"/>
        <v>0</v>
      </c>
      <c r="J56" s="30"/>
    </row>
    <row r="57" spans="1:10" ht="15.75" thickBot="1" x14ac:dyDescent="0.3">
      <c r="G57" s="114" t="s">
        <v>25</v>
      </c>
      <c r="H57" s="86">
        <f>SUBTOTAL(9,H46:H56)</f>
        <v>10800</v>
      </c>
      <c r="I57" s="86">
        <f>SUBTOTAL(9,I46:I56)</f>
        <v>0</v>
      </c>
      <c r="J57" s="87">
        <f>I57-H57</f>
        <v>-10800</v>
      </c>
    </row>
    <row r="58" spans="1:10" ht="15.75" thickBot="1" x14ac:dyDescent="0.3">
      <c r="G58" s="10"/>
      <c r="H58" s="11"/>
      <c r="I58" s="11"/>
      <c r="J58" s="12"/>
    </row>
    <row r="59" spans="1:10" ht="15.75" thickBot="1" x14ac:dyDescent="0.3">
      <c r="A59" s="101" t="s">
        <v>42</v>
      </c>
      <c r="B59" s="40"/>
      <c r="C59" s="40"/>
      <c r="D59" s="40"/>
      <c r="E59" s="41"/>
      <c r="F59" s="42"/>
      <c r="G59" s="43"/>
      <c r="H59" s="42"/>
      <c r="I59" s="42"/>
      <c r="J59" s="45"/>
    </row>
    <row r="60" spans="1:10" x14ac:dyDescent="0.25">
      <c r="A60" s="46" t="s">
        <v>7</v>
      </c>
      <c r="B60" s="47">
        <v>44562</v>
      </c>
      <c r="C60" s="17">
        <v>400</v>
      </c>
      <c r="D60" s="50">
        <v>0.2</v>
      </c>
      <c r="E60" s="81">
        <f>D60*C60</f>
        <v>80</v>
      </c>
      <c r="F60" s="82">
        <v>40</v>
      </c>
      <c r="G60" s="83">
        <v>1</v>
      </c>
      <c r="H60" s="88">
        <f t="shared" ref="H60" si="19">F60*E60</f>
        <v>3200</v>
      </c>
      <c r="I60" s="88">
        <f>F60*(1-G60)*E60</f>
        <v>0</v>
      </c>
      <c r="J60" s="18"/>
    </row>
    <row r="61" spans="1:10" x14ac:dyDescent="0.25">
      <c r="A61" s="19" t="s">
        <v>8</v>
      </c>
      <c r="B61" s="36">
        <v>44562</v>
      </c>
      <c r="C61" s="20">
        <v>400</v>
      </c>
      <c r="D61" s="48">
        <v>0.1</v>
      </c>
      <c r="E61" s="66">
        <f>D61*C61</f>
        <v>40</v>
      </c>
      <c r="F61" s="67">
        <v>40</v>
      </c>
      <c r="G61" s="68">
        <v>1</v>
      </c>
      <c r="H61" s="89">
        <f t="shared" ref="H61" si="20">F61*E61</f>
        <v>1600</v>
      </c>
      <c r="I61" s="89">
        <f>F61*(1-G61)*E61</f>
        <v>0</v>
      </c>
      <c r="J61" s="24"/>
    </row>
    <row r="62" spans="1:10" ht="15.75" thickBot="1" x14ac:dyDescent="0.3">
      <c r="A62" s="25"/>
      <c r="B62" s="37"/>
      <c r="C62" s="26"/>
      <c r="D62" s="26"/>
      <c r="E62" s="69"/>
      <c r="F62" s="70"/>
      <c r="G62" s="71"/>
      <c r="H62" s="89">
        <f t="shared" ref="H62" si="21">F62*E62</f>
        <v>0</v>
      </c>
      <c r="I62" s="89">
        <f>F62*(1-G62)*E62</f>
        <v>0</v>
      </c>
      <c r="J62" s="30"/>
    </row>
    <row r="63" spans="1:10" ht="15.75" thickBot="1" x14ac:dyDescent="0.3">
      <c r="G63" s="114" t="s">
        <v>25</v>
      </c>
      <c r="H63" s="86">
        <f>SUBTOTAL(9,H60:H62)</f>
        <v>4800</v>
      </c>
      <c r="I63" s="86">
        <f>SUBTOTAL(9,I60:I62)</f>
        <v>0</v>
      </c>
      <c r="J63" s="87">
        <f>I63-H63</f>
        <v>-4800</v>
      </c>
    </row>
    <row r="65" spans="1:10" ht="15.75" thickBot="1" x14ac:dyDescent="0.3"/>
    <row r="66" spans="1:10" ht="15.75" thickBot="1" x14ac:dyDescent="0.3">
      <c r="A66" s="101" t="s">
        <v>43</v>
      </c>
      <c r="B66" s="54"/>
      <c r="C66" s="40"/>
      <c r="D66" s="40"/>
      <c r="E66" s="41"/>
      <c r="F66" s="42"/>
      <c r="G66" s="43"/>
      <c r="H66" s="42"/>
      <c r="I66" s="42"/>
      <c r="J66" s="45"/>
    </row>
    <row r="67" spans="1:10" x14ac:dyDescent="0.25">
      <c r="A67" s="46" t="s">
        <v>98</v>
      </c>
      <c r="B67" s="47">
        <v>44713</v>
      </c>
      <c r="C67" s="17">
        <v>70</v>
      </c>
      <c r="D67" s="50">
        <v>0.8</v>
      </c>
      <c r="E67" s="72">
        <f>D67*C67</f>
        <v>56</v>
      </c>
      <c r="F67" s="73">
        <v>100</v>
      </c>
      <c r="G67" s="74">
        <v>0.6</v>
      </c>
      <c r="H67" s="88">
        <f t="shared" ref="H67:H68" si="22">F67*E67</f>
        <v>5600</v>
      </c>
      <c r="I67" s="88">
        <f>F67*(1-G67)*E67</f>
        <v>2240</v>
      </c>
      <c r="J67" s="18"/>
    </row>
    <row r="68" spans="1:10" x14ac:dyDescent="0.25">
      <c r="A68" s="19" t="s">
        <v>99</v>
      </c>
      <c r="B68" s="36">
        <v>44713</v>
      </c>
      <c r="C68" s="20">
        <v>250</v>
      </c>
      <c r="D68" s="48">
        <v>0.5</v>
      </c>
      <c r="E68" s="75">
        <f t="shared" ref="E68:E69" si="23">D68*C68</f>
        <v>125</v>
      </c>
      <c r="F68" s="76">
        <v>100</v>
      </c>
      <c r="G68" s="77">
        <v>0.45</v>
      </c>
      <c r="H68" s="89">
        <f t="shared" si="22"/>
        <v>12500</v>
      </c>
      <c r="I68" s="89">
        <f t="shared" ref="I68:I69" si="24">F68*(1-G68)*E68</f>
        <v>6875.0000000000009</v>
      </c>
      <c r="J68" s="24"/>
    </row>
    <row r="69" spans="1:10" x14ac:dyDescent="0.25">
      <c r="A69" s="19" t="s">
        <v>100</v>
      </c>
      <c r="B69" s="36">
        <v>44713</v>
      </c>
      <c r="C69" s="20">
        <v>80</v>
      </c>
      <c r="D69" s="48">
        <v>0.3</v>
      </c>
      <c r="E69" s="75">
        <f t="shared" si="23"/>
        <v>24</v>
      </c>
      <c r="F69" s="76">
        <v>100</v>
      </c>
      <c r="G69" s="77">
        <v>0.3</v>
      </c>
      <c r="H69" s="89">
        <f>F69*E69</f>
        <v>2400</v>
      </c>
      <c r="I69" s="89">
        <f t="shared" si="24"/>
        <v>1680</v>
      </c>
      <c r="J69" s="24"/>
    </row>
    <row r="70" spans="1:10" ht="15.75" thickBot="1" x14ac:dyDescent="0.3">
      <c r="A70" s="25"/>
      <c r="B70" s="37"/>
      <c r="C70" s="26"/>
      <c r="D70" s="49"/>
      <c r="E70" s="78"/>
      <c r="F70" s="79"/>
      <c r="G70" s="80"/>
      <c r="H70" s="89">
        <f>F70*E70</f>
        <v>0</v>
      </c>
      <c r="I70" s="89">
        <f t="shared" ref="I70" si="25">F70*(1-G70)*E70</f>
        <v>0</v>
      </c>
      <c r="J70" s="30"/>
    </row>
    <row r="71" spans="1:10" ht="15.75" thickBot="1" x14ac:dyDescent="0.3">
      <c r="A71" s="8"/>
      <c r="B71" s="3"/>
      <c r="D71" s="5"/>
      <c r="G71" s="114" t="s">
        <v>25</v>
      </c>
      <c r="H71" s="86">
        <f>SUBTOTAL(9,H67:H70)</f>
        <v>20500</v>
      </c>
      <c r="I71" s="86">
        <f>SUBTOTAL(9,I67:I70)</f>
        <v>10795</v>
      </c>
      <c r="J71" s="87">
        <f>I71-H71</f>
        <v>-9705</v>
      </c>
    </row>
    <row r="72" spans="1:10" ht="15.75" thickBot="1" x14ac:dyDescent="0.3"/>
    <row r="73" spans="1:10" ht="15.75" thickBot="1" x14ac:dyDescent="0.3">
      <c r="A73" s="101" t="s">
        <v>6</v>
      </c>
      <c r="B73" s="40"/>
      <c r="C73" s="40"/>
      <c r="D73" s="40"/>
      <c r="E73" s="41"/>
      <c r="F73" s="42"/>
      <c r="G73" s="43"/>
      <c r="H73" s="42"/>
      <c r="I73" s="42"/>
      <c r="J73" s="45"/>
    </row>
    <row r="74" spans="1:10" x14ac:dyDescent="0.25">
      <c r="A74" s="46" t="s">
        <v>57</v>
      </c>
      <c r="B74" s="59">
        <v>44562</v>
      </c>
      <c r="C74" s="60">
        <v>400</v>
      </c>
      <c r="D74" s="55">
        <v>1</v>
      </c>
      <c r="E74" s="63">
        <f>D74*C74</f>
        <v>400</v>
      </c>
      <c r="F74" s="64">
        <v>4.5</v>
      </c>
      <c r="G74" s="65">
        <v>1</v>
      </c>
      <c r="H74" s="88">
        <f t="shared" ref="H74:H75" si="26">F74*E74</f>
        <v>1800</v>
      </c>
      <c r="I74" s="88">
        <f>F74*(1-G74)*E74</f>
        <v>0</v>
      </c>
      <c r="J74" s="18"/>
    </row>
    <row r="75" spans="1:10" x14ac:dyDescent="0.25">
      <c r="A75" s="56" t="s">
        <v>49</v>
      </c>
      <c r="B75" s="36">
        <v>44562</v>
      </c>
      <c r="C75" s="20">
        <v>400</v>
      </c>
      <c r="D75" s="48">
        <v>0.5</v>
      </c>
      <c r="E75" s="66">
        <f>D75*C75</f>
        <v>200</v>
      </c>
      <c r="F75" s="67">
        <v>40</v>
      </c>
      <c r="G75" s="68">
        <v>1</v>
      </c>
      <c r="H75" s="89">
        <f t="shared" si="26"/>
        <v>8000</v>
      </c>
      <c r="I75" s="89">
        <f>F75*(1-G75)*E75</f>
        <v>0</v>
      </c>
      <c r="J75" s="24"/>
    </row>
    <row r="76" spans="1:10" ht="15.75" thickBot="1" x14ac:dyDescent="0.3">
      <c r="A76" s="57"/>
      <c r="B76" s="37"/>
      <c r="C76" s="26"/>
      <c r="D76" s="49"/>
      <c r="E76" s="69"/>
      <c r="F76" s="70"/>
      <c r="G76" s="71"/>
      <c r="H76" s="89">
        <f t="shared" ref="H76" si="27">F76*E76</f>
        <v>0</v>
      </c>
      <c r="I76" s="89">
        <f>F76*(1-G76)*E76</f>
        <v>0</v>
      </c>
      <c r="J76" s="30"/>
    </row>
    <row r="77" spans="1:10" ht="15.75" thickBot="1" x14ac:dyDescent="0.3">
      <c r="A77" s="9"/>
      <c r="B77" s="3"/>
      <c r="D77" s="5"/>
      <c r="G77" s="114" t="s">
        <v>25</v>
      </c>
      <c r="H77" s="86">
        <f>SUBTOTAL(9,H74:H76)</f>
        <v>9800</v>
      </c>
      <c r="I77" s="86">
        <f>SUBTOTAL(9,I74:I76)</f>
        <v>0</v>
      </c>
      <c r="J77" s="87">
        <f>I77-H77</f>
        <v>-9800</v>
      </c>
    </row>
    <row r="78" spans="1:10" ht="15.75" thickBot="1" x14ac:dyDescent="0.3">
      <c r="A78" s="9"/>
      <c r="B78" s="3"/>
      <c r="D78" s="5"/>
    </row>
    <row r="79" spans="1:10" ht="30" customHeight="1" thickBot="1" x14ac:dyDescent="0.3">
      <c r="A79" s="9"/>
      <c r="B79" s="3"/>
      <c r="D79" s="5"/>
      <c r="F79" s="110" t="s">
        <v>45</v>
      </c>
      <c r="G79" s="111"/>
      <c r="H79" s="62">
        <f>H77+H71+H63+H57+H43+H36+H28+H12</f>
        <v>111200</v>
      </c>
      <c r="I79" s="62">
        <f>I77+I71+I63+I57+I43+I36+I28+I12</f>
        <v>114595</v>
      </c>
      <c r="J79" s="61">
        <f>I79-H79</f>
        <v>3395</v>
      </c>
    </row>
    <row r="80" spans="1:10" x14ac:dyDescent="0.25">
      <c r="A80" s="9"/>
      <c r="B80" s="3"/>
      <c r="D80" s="5"/>
    </row>
    <row r="81" spans="2:2" x14ac:dyDescent="0.25">
      <c r="B81" s="3"/>
    </row>
  </sheetData>
  <mergeCells count="4">
    <mergeCell ref="B1:J1"/>
    <mergeCell ref="F79:G79"/>
    <mergeCell ref="A45:F45"/>
    <mergeCell ref="B3:J3"/>
  </mergeCells>
  <conditionalFormatting sqref="H79:J79">
    <cfRule type="expression" dxfId="3" priority="3">
      <formula>IF(H79&lt;0,TRUE,FALSE)</formula>
    </cfRule>
    <cfRule type="expression" dxfId="2" priority="4">
      <formula>IF(J79&gt;0,TRUE,FALSE)</formula>
    </cfRule>
  </conditionalFormatting>
  <conditionalFormatting sqref="I79">
    <cfRule type="expression" dxfId="1" priority="2">
      <formula>IF(J79&gt;0,TRUE,FALSE)</formula>
    </cfRule>
  </conditionalFormatting>
  <conditionalFormatting sqref="J79">
    <cfRule type="expression" dxfId="0" priority="1">
      <formula>IF(J79&gt;0,TRUE,FALSE)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16E8A74D837B438B5628C892EA1388" ma:contentTypeVersion="8" ma:contentTypeDescription="Crée un document." ma:contentTypeScope="" ma:versionID="522ad1f6710fbe58c0b5e59be6b1480a">
  <xsd:schema xmlns:xsd="http://www.w3.org/2001/XMLSchema" xmlns:xs="http://www.w3.org/2001/XMLSchema" xmlns:p="http://schemas.microsoft.com/office/2006/metadata/properties" xmlns:ns2="94c8b38a-dae5-459a-a7e6-e1f96803038c" targetNamespace="http://schemas.microsoft.com/office/2006/metadata/properties" ma:root="true" ma:fieldsID="ab0eeae520a8ed70f25211d50733961c" ns2:_="">
    <xsd:import namespace="94c8b38a-dae5-459a-a7e6-e1f9680303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8b38a-dae5-459a-a7e6-e1f9680303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D8ED31-323D-4C6F-A6CA-8251A4E6B1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EF84DD-0386-4309-9E58-DD068D36286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07EA613-ED53-4041-922B-5CA7C778C2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c8b38a-dae5-459a-a7e6-e1f9680303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 FCT annuel</vt:lpstr>
      <vt:lpstr>Budget ASC annuel</vt:lpstr>
    </vt:vector>
  </TitlesOfParts>
  <Manager>DKJS EVENT</Manager>
  <Company>MesSorties.fr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Exemple de budget du CSE</dc:title>
  <dc:creator>Jérôme</dc:creator>
  <cp:keywords>Offert par MesSorties.fr</cp:keywords>
  <cp:lastModifiedBy>Jérôme</cp:lastModifiedBy>
  <cp:revision>0</cp:revision>
  <dcterms:created xsi:type="dcterms:W3CDTF">2020-01-14T07:45:52Z</dcterms:created>
  <dcterms:modified xsi:type="dcterms:W3CDTF">2021-10-07T14:08:44Z</dcterms:modified>
  <dc:language>Francais</dc:language>
  <cp:version>1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0x010100A916E8A74D837B438B5628C892EA1388</vt:lpwstr>
  </property>
</Properties>
</file>